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marcu\Documents\Podcast\Eurovision2025\"/>
    </mc:Choice>
  </mc:AlternateContent>
  <xr:revisionPtr revIDLastSave="0" documentId="13_ncr:1_{D87674F7-4888-4F42-8524-A9A183BFEC70}" xr6:coauthVersionLast="47" xr6:coauthVersionMax="47" xr10:uidLastSave="{00000000-0000-0000-0000-000000000000}"/>
  <bookViews>
    <workbookView xWindow="-98" yWindow="-98" windowWidth="28996" windowHeight="15675" xr2:uid="{D37022C6-2BB7-4B9D-9ED0-28805470A01E}"/>
  </bookViews>
  <sheets>
    <sheet name="Instruktioner" sheetId="3" r:id="rId1"/>
    <sheet name="Betyg" sheetId="1" r:id="rId2"/>
    <sheet name="Betygsanvändning" sheetId="6" r:id="rId3"/>
    <sheet name="Beräkningar för betyg" sheetId="5" r:id="rId4"/>
    <sheet name="Beräkningar för instruktioner"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3" i="3" l="1"/>
  <c r="J29" i="1"/>
  <c r="J21" i="1"/>
  <c r="J9" i="1"/>
  <c r="J35" i="1"/>
  <c r="J16" i="1"/>
  <c r="J38" i="1"/>
  <c r="J6" i="1"/>
  <c r="J5" i="1"/>
  <c r="J26" i="1"/>
  <c r="J37" i="1"/>
  <c r="J18" i="1"/>
  <c r="J7" i="1"/>
  <c r="J13" i="1"/>
  <c r="J15" i="1"/>
  <c r="J23" i="1"/>
  <c r="J32" i="1"/>
  <c r="J10" i="1"/>
  <c r="J31" i="1"/>
  <c r="J20" i="1"/>
  <c r="J28" i="1"/>
  <c r="J11" i="1"/>
  <c r="J30" i="1"/>
  <c r="J33" i="1"/>
  <c r="J25" i="1"/>
  <c r="J3" i="1"/>
  <c r="J17" i="1"/>
  <c r="J24" i="1"/>
  <c r="J4" i="1"/>
  <c r="J14" i="1"/>
  <c r="J34" i="1"/>
  <c r="J2" i="1"/>
  <c r="J36" i="1"/>
  <c r="J27" i="1"/>
  <c r="J22" i="1"/>
  <c r="J8" i="1"/>
  <c r="J12" i="1"/>
  <c r="J19" i="1"/>
  <c r="G8" i="1" l="1"/>
  <c r="K8" i="1"/>
  <c r="G12" i="1"/>
  <c r="K12" i="1"/>
  <c r="G19" i="1"/>
  <c r="N19" i="1"/>
  <c r="G24" i="1"/>
  <c r="K24" i="1"/>
  <c r="G4" i="1"/>
  <c r="K4" i="1"/>
  <c r="G14" i="1"/>
  <c r="L14" i="1"/>
  <c r="G34" i="1"/>
  <c r="M34" i="1"/>
  <c r="G2" i="1"/>
  <c r="L2" i="1"/>
  <c r="G36" i="1"/>
  <c r="K36" i="1"/>
  <c r="G20" i="1"/>
  <c r="K20" i="1"/>
  <c r="G28" i="1"/>
  <c r="O28" i="1"/>
  <c r="G11" i="1"/>
  <c r="N11" i="1"/>
  <c r="G30" i="1"/>
  <c r="L30" i="1"/>
  <c r="G33" i="1"/>
  <c r="L33" i="1"/>
  <c r="G25" i="1"/>
  <c r="K25" i="1"/>
  <c r="G18" i="1"/>
  <c r="K18" i="1"/>
  <c r="G7" i="1"/>
  <c r="M7" i="1"/>
  <c r="G21" i="1"/>
  <c r="K21" i="1"/>
  <c r="G9" i="1"/>
  <c r="K9" i="1"/>
  <c r="L1" i="5"/>
  <c r="L38" i="5" s="1"/>
  <c r="I40" i="4"/>
  <c r="I41" i="4" s="1"/>
  <c r="B1" i="4"/>
  <c r="B9" i="4" s="1"/>
  <c r="C9" i="4" s="1"/>
  <c r="D1" i="4"/>
  <c r="D3" i="4" s="1"/>
  <c r="D38" i="4" l="1"/>
  <c r="D37" i="4"/>
  <c r="D35" i="4"/>
  <c r="D34" i="4"/>
  <c r="D33" i="4"/>
  <c r="D36" i="4"/>
  <c r="D32" i="4"/>
  <c r="D31" i="4"/>
  <c r="O7" i="1"/>
  <c r="M4" i="1"/>
  <c r="K34" i="1"/>
  <c r="K19" i="1"/>
  <c r="K14" i="1"/>
  <c r="K7" i="1"/>
  <c r="O9" i="1"/>
  <c r="O14" i="1"/>
  <c r="M14" i="1"/>
  <c r="O4" i="1"/>
  <c r="K2" i="1"/>
  <c r="N14" i="1"/>
  <c r="N4" i="1"/>
  <c r="N9" i="1"/>
  <c r="L34" i="1"/>
  <c r="L4" i="1"/>
  <c r="N30" i="1"/>
  <c r="O8" i="1"/>
  <c r="M30" i="1"/>
  <c r="O12" i="1"/>
  <c r="N8" i="1"/>
  <c r="O33" i="1"/>
  <c r="K30" i="1"/>
  <c r="O19" i="1"/>
  <c r="N12" i="1"/>
  <c r="M8" i="1"/>
  <c r="N33" i="1"/>
  <c r="M19" i="1"/>
  <c r="M12" i="1"/>
  <c r="K33" i="1"/>
  <c r="L19" i="1"/>
  <c r="L12" i="1"/>
  <c r="O24" i="1"/>
  <c r="L25" i="1"/>
  <c r="N24" i="1"/>
  <c r="L8" i="1"/>
  <c r="M24" i="1"/>
  <c r="O36" i="1"/>
  <c r="L24" i="1"/>
  <c r="N36" i="1"/>
  <c r="O2" i="1"/>
  <c r="M36" i="1"/>
  <c r="N2" i="1"/>
  <c r="O34" i="1"/>
  <c r="L36" i="1"/>
  <c r="M2" i="1"/>
  <c r="N34" i="1"/>
  <c r="N7" i="1"/>
  <c r="L7" i="1"/>
  <c r="O25" i="1"/>
  <c r="N20" i="1"/>
  <c r="O30" i="1"/>
  <c r="O11" i="1"/>
  <c r="O21" i="1"/>
  <c r="N21" i="1"/>
  <c r="M33" i="1"/>
  <c r="O20" i="1"/>
  <c r="L20" i="1"/>
  <c r="M9" i="1"/>
  <c r="O18" i="1"/>
  <c r="N28" i="1"/>
  <c r="M18" i="1"/>
  <c r="K28" i="1"/>
  <c r="L18" i="1"/>
  <c r="M11" i="1"/>
  <c r="L11" i="1"/>
  <c r="M28" i="1"/>
  <c r="K11" i="1"/>
  <c r="L28" i="1"/>
  <c r="M20" i="1"/>
  <c r="N25" i="1"/>
  <c r="M25" i="1"/>
  <c r="N18" i="1"/>
  <c r="L9" i="1"/>
  <c r="M21" i="1"/>
  <c r="L21" i="1"/>
  <c r="B38" i="4"/>
  <c r="C38" i="4" s="1"/>
  <c r="B36" i="4"/>
  <c r="C36" i="4" s="1"/>
  <c r="B37" i="4"/>
  <c r="C37" i="4" s="1"/>
  <c r="B35" i="4"/>
  <c r="C35" i="4" s="1"/>
  <c r="B34" i="4"/>
  <c r="C34" i="4" s="1"/>
  <c r="B33" i="4"/>
  <c r="C33" i="4" s="1"/>
  <c r="B32" i="4"/>
  <c r="C32" i="4" s="1"/>
  <c r="B31" i="4"/>
  <c r="C31" i="4" s="1"/>
  <c r="L3" i="5"/>
  <c r="L11" i="5"/>
  <c r="L19" i="5"/>
  <c r="L27" i="5"/>
  <c r="L35" i="5"/>
  <c r="L30" i="5"/>
  <c r="L7" i="5"/>
  <c r="L33" i="5"/>
  <c r="L4" i="5"/>
  <c r="L12" i="5"/>
  <c r="L20" i="5"/>
  <c r="L28" i="5"/>
  <c r="L36" i="5"/>
  <c r="L22" i="5"/>
  <c r="L15" i="5"/>
  <c r="L17" i="5"/>
  <c r="L18" i="5"/>
  <c r="L5" i="5"/>
  <c r="L13" i="5"/>
  <c r="L21" i="5"/>
  <c r="L29" i="5"/>
  <c r="L37" i="5"/>
  <c r="L14" i="5"/>
  <c r="L31" i="5"/>
  <c r="L10" i="5"/>
  <c r="L26" i="5"/>
  <c r="L6" i="5"/>
  <c r="L25" i="5"/>
  <c r="L23" i="5"/>
  <c r="L8" i="5"/>
  <c r="L16" i="5"/>
  <c r="L24" i="5"/>
  <c r="L32" i="5"/>
  <c r="L9" i="5"/>
  <c r="L2" i="5"/>
  <c r="L34" i="5"/>
  <c r="F9" i="4"/>
  <c r="P40" i="4"/>
  <c r="P41" i="4" s="1"/>
  <c r="O40" i="4"/>
  <c r="O41" i="4" s="1"/>
  <c r="N40" i="4"/>
  <c r="N41" i="4" s="1"/>
  <c r="L40" i="4"/>
  <c r="L41" i="4" s="1"/>
  <c r="M40" i="4"/>
  <c r="M41" i="4" s="1"/>
  <c r="H40" i="4"/>
  <c r="H41" i="4" s="1"/>
  <c r="K40" i="4"/>
  <c r="K41" i="4" s="1"/>
  <c r="R40" i="4"/>
  <c r="R41" i="4" s="1"/>
  <c r="J40" i="4"/>
  <c r="J41" i="4" s="1"/>
  <c r="Q40" i="4"/>
  <c r="Q41" i="4" s="1"/>
  <c r="D20" i="4"/>
  <c r="D26" i="4"/>
  <c r="D18" i="4"/>
  <c r="D10" i="4"/>
  <c r="D29" i="4"/>
  <c r="D13" i="4"/>
  <c r="D28" i="4"/>
  <c r="D25" i="4"/>
  <c r="D17" i="4"/>
  <c r="D9" i="4"/>
  <c r="D16" i="4"/>
  <c r="D14" i="4"/>
  <c r="D24" i="4"/>
  <c r="D8" i="4"/>
  <c r="D23" i="4"/>
  <c r="D15" i="4"/>
  <c r="D7" i="4"/>
  <c r="D30" i="4"/>
  <c r="D6" i="4"/>
  <c r="D5" i="4"/>
  <c r="D4" i="4"/>
  <c r="D22" i="4"/>
  <c r="D21" i="4"/>
  <c r="D12" i="4"/>
  <c r="D2" i="4"/>
  <c r="D27" i="4"/>
  <c r="D19" i="4"/>
  <c r="D11" i="4"/>
  <c r="B18" i="4"/>
  <c r="C18" i="4" s="1"/>
  <c r="B24" i="4"/>
  <c r="C24" i="4" s="1"/>
  <c r="B23" i="4"/>
  <c r="C23" i="4" s="1"/>
  <c r="B16" i="4"/>
  <c r="C16" i="4" s="1"/>
  <c r="B15" i="4"/>
  <c r="C15" i="4" s="1"/>
  <c r="B14" i="4"/>
  <c r="C14" i="4" s="1"/>
  <c r="B30" i="4"/>
  <c r="C30" i="4" s="1"/>
  <c r="B10" i="4"/>
  <c r="C10" i="4" s="1"/>
  <c r="B26" i="4"/>
  <c r="C26" i="4" s="1"/>
  <c r="B8" i="4"/>
  <c r="C8" i="4" s="1"/>
  <c r="B7" i="4"/>
  <c r="C7" i="4" s="1"/>
  <c r="E9" i="4"/>
  <c r="B22" i="4"/>
  <c r="C22" i="4" s="1"/>
  <c r="B6" i="4"/>
  <c r="C6" i="4" s="1"/>
  <c r="B29" i="4"/>
  <c r="C29" i="4" s="1"/>
  <c r="B21" i="4"/>
  <c r="C21" i="4" s="1"/>
  <c r="B13" i="4"/>
  <c r="C13" i="4" s="1"/>
  <c r="B5" i="4"/>
  <c r="C5" i="4" s="1"/>
  <c r="B28" i="4"/>
  <c r="C28" i="4" s="1"/>
  <c r="B20" i="4"/>
  <c r="C20" i="4" s="1"/>
  <c r="B12" i="4"/>
  <c r="C12" i="4" s="1"/>
  <c r="B4" i="4"/>
  <c r="C4" i="4" s="1"/>
  <c r="B2" i="4"/>
  <c r="C2" i="4" s="1"/>
  <c r="B27" i="4"/>
  <c r="C27" i="4" s="1"/>
  <c r="B19" i="4"/>
  <c r="C19" i="4" s="1"/>
  <c r="B11" i="4"/>
  <c r="C11" i="4" s="1"/>
  <c r="B3" i="4"/>
  <c r="C3" i="4" s="1"/>
  <c r="B25" i="4"/>
  <c r="C25" i="4" s="1"/>
  <c r="B17" i="4"/>
  <c r="C17" i="4" s="1"/>
  <c r="F33" i="4" l="1"/>
  <c r="E33" i="4"/>
  <c r="E34" i="4"/>
  <c r="F34" i="4"/>
  <c r="F35" i="4"/>
  <c r="E35" i="4"/>
  <c r="E31" i="4"/>
  <c r="F31" i="4"/>
  <c r="E37" i="4"/>
  <c r="F37" i="4"/>
  <c r="E36" i="4"/>
  <c r="F36" i="4"/>
  <c r="E32" i="4"/>
  <c r="F32" i="4"/>
  <c r="E38" i="4"/>
  <c r="F38" i="4"/>
  <c r="F3" i="4"/>
  <c r="F6" i="4"/>
  <c r="F27" i="4"/>
  <c r="F5" i="4"/>
  <c r="F7" i="4"/>
  <c r="F14" i="4"/>
  <c r="F17" i="4"/>
  <c r="E13" i="4"/>
  <c r="E11" i="4"/>
  <c r="F23" i="4"/>
  <c r="F19" i="4"/>
  <c r="E25" i="4"/>
  <c r="F21" i="4"/>
  <c r="F22" i="4"/>
  <c r="E29" i="4"/>
  <c r="N9" i="4"/>
  <c r="O9" i="4"/>
  <c r="H9" i="4"/>
  <c r="P9" i="4"/>
  <c r="M9" i="4"/>
  <c r="I9" i="4"/>
  <c r="Q9" i="4"/>
  <c r="J9" i="4"/>
  <c r="R9" i="4"/>
  <c r="K9" i="4"/>
  <c r="L9" i="4"/>
  <c r="E16" i="4"/>
  <c r="F16" i="4"/>
  <c r="E26" i="4"/>
  <c r="F26" i="4"/>
  <c r="E15" i="4"/>
  <c r="F15" i="4"/>
  <c r="E12" i="4"/>
  <c r="F12" i="4"/>
  <c r="E10" i="4"/>
  <c r="F10" i="4"/>
  <c r="E20" i="4"/>
  <c r="F20" i="4"/>
  <c r="E30" i="4"/>
  <c r="F30" i="4"/>
  <c r="E4" i="4"/>
  <c r="F4" i="4"/>
  <c r="E28" i="4"/>
  <c r="F28" i="4"/>
  <c r="E24" i="4"/>
  <c r="F24" i="4"/>
  <c r="E18" i="4"/>
  <c r="F18" i="4"/>
  <c r="E8" i="4"/>
  <c r="F8" i="4"/>
  <c r="E2" i="4"/>
  <c r="F2" i="4"/>
  <c r="G9" i="4"/>
  <c r="K38" i="4" l="1"/>
  <c r="Q38" i="4"/>
  <c r="M38" i="4"/>
  <c r="N38" i="4"/>
  <c r="I38" i="4"/>
  <c r="G38" i="4"/>
  <c r="O38" i="4"/>
  <c r="H38" i="4"/>
  <c r="P38" i="4"/>
  <c r="J38" i="4"/>
  <c r="R38" i="4"/>
  <c r="L38" i="4"/>
  <c r="L37" i="4"/>
  <c r="M37" i="4"/>
  <c r="R37" i="4"/>
  <c r="N37" i="4"/>
  <c r="G37" i="4"/>
  <c r="O37" i="4"/>
  <c r="H37" i="4"/>
  <c r="P37" i="4"/>
  <c r="I37" i="4"/>
  <c r="Q37" i="4"/>
  <c r="K37" i="4"/>
  <c r="J37" i="4"/>
  <c r="I32" i="4"/>
  <c r="Q32" i="4"/>
  <c r="G32" i="4"/>
  <c r="J32" i="4"/>
  <c r="R32" i="4"/>
  <c r="K32" i="4"/>
  <c r="O32" i="4"/>
  <c r="L32" i="4"/>
  <c r="M32" i="4"/>
  <c r="N32" i="4"/>
  <c r="H32" i="4"/>
  <c r="P32" i="4"/>
  <c r="J31" i="4"/>
  <c r="R31" i="4"/>
  <c r="K31" i="4"/>
  <c r="H31" i="4"/>
  <c r="L31" i="4"/>
  <c r="M31" i="4"/>
  <c r="N31" i="4"/>
  <c r="G31" i="4"/>
  <c r="O31" i="4"/>
  <c r="I31" i="4"/>
  <c r="Q31" i="4"/>
  <c r="P31" i="4"/>
  <c r="G34" i="4"/>
  <c r="O34" i="4"/>
  <c r="H34" i="4"/>
  <c r="P34" i="4"/>
  <c r="I34" i="4"/>
  <c r="Q34" i="4"/>
  <c r="J34" i="4"/>
  <c r="R34" i="4"/>
  <c r="K34" i="4"/>
  <c r="M34" i="4"/>
  <c r="L34" i="4"/>
  <c r="N34" i="4"/>
  <c r="N35" i="4"/>
  <c r="G35" i="4"/>
  <c r="O35" i="4"/>
  <c r="H35" i="4"/>
  <c r="P35" i="4"/>
  <c r="I35" i="4"/>
  <c r="Q35" i="4"/>
  <c r="J35" i="4"/>
  <c r="R35" i="4"/>
  <c r="K35" i="4"/>
  <c r="M35" i="4"/>
  <c r="L35" i="4"/>
  <c r="H33" i="4"/>
  <c r="P33" i="4"/>
  <c r="I33" i="4"/>
  <c r="Q33" i="4"/>
  <c r="J33" i="4"/>
  <c r="R33" i="4"/>
  <c r="K33" i="4"/>
  <c r="L33" i="4"/>
  <c r="N33" i="4"/>
  <c r="M33" i="4"/>
  <c r="G33" i="4"/>
  <c r="O33" i="4"/>
  <c r="M36" i="4"/>
  <c r="N36" i="4"/>
  <c r="G36" i="4"/>
  <c r="O36" i="4"/>
  <c r="H36" i="4"/>
  <c r="P36" i="4"/>
  <c r="K36" i="4"/>
  <c r="I36" i="4"/>
  <c r="Q36" i="4"/>
  <c r="J36" i="4"/>
  <c r="R36" i="4"/>
  <c r="L36" i="4"/>
  <c r="E6" i="4"/>
  <c r="R6" i="4" s="1"/>
  <c r="E17" i="4"/>
  <c r="H17" i="4" s="1"/>
  <c r="E27" i="4"/>
  <c r="L27" i="4" s="1"/>
  <c r="E23" i="4"/>
  <c r="M23" i="4" s="1"/>
  <c r="E22" i="4"/>
  <c r="I22" i="4" s="1"/>
  <c r="E21" i="4"/>
  <c r="R21" i="4" s="1"/>
  <c r="E14" i="4"/>
  <c r="O14" i="4" s="1"/>
  <c r="E19" i="4"/>
  <c r="K19" i="4" s="1"/>
  <c r="F11" i="4"/>
  <c r="G11" i="4" s="1"/>
  <c r="E5" i="4"/>
  <c r="K5" i="4" s="1"/>
  <c r="E3" i="4"/>
  <c r="P3" i="4" s="1"/>
  <c r="E7" i="4"/>
  <c r="P7" i="4" s="1"/>
  <c r="F29" i="4"/>
  <c r="G29" i="4" s="1"/>
  <c r="F25" i="4"/>
  <c r="G25" i="4" s="1"/>
  <c r="F13" i="4"/>
  <c r="G13" i="4" s="1"/>
  <c r="O30" i="4"/>
  <c r="I30" i="4"/>
  <c r="Q30" i="4"/>
  <c r="J30" i="4"/>
  <c r="R30" i="4"/>
  <c r="P30" i="4"/>
  <c r="K30" i="4"/>
  <c r="L30" i="4"/>
  <c r="N30" i="4"/>
  <c r="M30" i="4"/>
  <c r="H30" i="4"/>
  <c r="L15" i="4"/>
  <c r="M15" i="4"/>
  <c r="N15" i="4"/>
  <c r="K15" i="4"/>
  <c r="O15" i="4"/>
  <c r="H15" i="4"/>
  <c r="P15" i="4"/>
  <c r="I15" i="4"/>
  <c r="Q15" i="4"/>
  <c r="J15" i="4"/>
  <c r="R15" i="4"/>
  <c r="J29" i="4"/>
  <c r="R29" i="4"/>
  <c r="L29" i="4"/>
  <c r="I29" i="4"/>
  <c r="K29" i="4"/>
  <c r="M29" i="4"/>
  <c r="Q29" i="4"/>
  <c r="N29" i="4"/>
  <c r="O29" i="4"/>
  <c r="H29" i="4"/>
  <c r="P29" i="4"/>
  <c r="M28" i="4"/>
  <c r="N28" i="4"/>
  <c r="O28" i="4"/>
  <c r="H28" i="4"/>
  <c r="P28" i="4"/>
  <c r="I28" i="4"/>
  <c r="Q28" i="4"/>
  <c r="J28" i="4"/>
  <c r="R28" i="4"/>
  <c r="K28" i="4"/>
  <c r="L28" i="4"/>
  <c r="M20" i="4"/>
  <c r="N20" i="4"/>
  <c r="O20" i="4"/>
  <c r="H20" i="4"/>
  <c r="P20" i="4"/>
  <c r="I20" i="4"/>
  <c r="Q20" i="4"/>
  <c r="J20" i="4"/>
  <c r="R20" i="4"/>
  <c r="K20" i="4"/>
  <c r="L20" i="4"/>
  <c r="K26" i="4"/>
  <c r="L26" i="4"/>
  <c r="M26" i="4"/>
  <c r="R26" i="4"/>
  <c r="N26" i="4"/>
  <c r="J26" i="4"/>
  <c r="O26" i="4"/>
  <c r="H26" i="4"/>
  <c r="P26" i="4"/>
  <c r="I26" i="4"/>
  <c r="Q26" i="4"/>
  <c r="K18" i="4"/>
  <c r="L18" i="4"/>
  <c r="M18" i="4"/>
  <c r="J18" i="4"/>
  <c r="N18" i="4"/>
  <c r="R18" i="4"/>
  <c r="O18" i="4"/>
  <c r="H18" i="4"/>
  <c r="P18" i="4"/>
  <c r="I18" i="4"/>
  <c r="Q18" i="4"/>
  <c r="H11" i="4"/>
  <c r="P11" i="4"/>
  <c r="I11" i="4"/>
  <c r="Q11" i="4"/>
  <c r="J11" i="4"/>
  <c r="R11" i="4"/>
  <c r="O11" i="4"/>
  <c r="K11" i="4"/>
  <c r="L11" i="4"/>
  <c r="M11" i="4"/>
  <c r="N11" i="4"/>
  <c r="I24" i="4"/>
  <c r="Q24" i="4"/>
  <c r="J24" i="4"/>
  <c r="R24" i="4"/>
  <c r="K24" i="4"/>
  <c r="P24" i="4"/>
  <c r="L24" i="4"/>
  <c r="M24" i="4"/>
  <c r="H24" i="4"/>
  <c r="N24" i="4"/>
  <c r="O24" i="4"/>
  <c r="M4" i="4"/>
  <c r="N4" i="4"/>
  <c r="O4" i="4"/>
  <c r="L4" i="4"/>
  <c r="H4" i="4"/>
  <c r="P4" i="4"/>
  <c r="I4" i="4"/>
  <c r="Q4" i="4"/>
  <c r="J4" i="4"/>
  <c r="R4" i="4"/>
  <c r="K4" i="4"/>
  <c r="K10" i="4"/>
  <c r="L10" i="4"/>
  <c r="M10" i="4"/>
  <c r="N10" i="4"/>
  <c r="O10" i="4"/>
  <c r="R10" i="4"/>
  <c r="H10" i="4"/>
  <c r="P10" i="4"/>
  <c r="I10" i="4"/>
  <c r="Q10" i="4"/>
  <c r="J10" i="4"/>
  <c r="I16" i="4"/>
  <c r="Q16" i="4"/>
  <c r="J16" i="4"/>
  <c r="R16" i="4"/>
  <c r="K16" i="4"/>
  <c r="L16" i="4"/>
  <c r="M16" i="4"/>
  <c r="P16" i="4"/>
  <c r="N16" i="4"/>
  <c r="O16" i="4"/>
  <c r="H16" i="4"/>
  <c r="I8" i="4"/>
  <c r="Q8" i="4"/>
  <c r="J8" i="4"/>
  <c r="R8" i="4"/>
  <c r="K8" i="4"/>
  <c r="H8" i="4"/>
  <c r="L8" i="4"/>
  <c r="M8" i="4"/>
  <c r="P8" i="4"/>
  <c r="N8" i="4"/>
  <c r="O8" i="4"/>
  <c r="M12" i="4"/>
  <c r="N12" i="4"/>
  <c r="O12" i="4"/>
  <c r="H12" i="4"/>
  <c r="P12" i="4"/>
  <c r="I12" i="4"/>
  <c r="Q12" i="4"/>
  <c r="J12" i="4"/>
  <c r="R12" i="4"/>
  <c r="K12" i="4"/>
  <c r="L12" i="4"/>
  <c r="N25" i="4"/>
  <c r="O25" i="4"/>
  <c r="H25" i="4"/>
  <c r="P25" i="4"/>
  <c r="I25" i="4"/>
  <c r="Q25" i="4"/>
  <c r="J25" i="4"/>
  <c r="R25" i="4"/>
  <c r="K25" i="4"/>
  <c r="L25" i="4"/>
  <c r="M25" i="4"/>
  <c r="J13" i="4"/>
  <c r="R13" i="4"/>
  <c r="K13" i="4"/>
  <c r="L13" i="4"/>
  <c r="M13" i="4"/>
  <c r="I13" i="4"/>
  <c r="N13" i="4"/>
  <c r="O13" i="4"/>
  <c r="Q13" i="4"/>
  <c r="H13" i="4"/>
  <c r="P13" i="4"/>
  <c r="H2" i="4"/>
  <c r="I2" i="4"/>
  <c r="Q2" i="4"/>
  <c r="J2" i="4"/>
  <c r="R2" i="4"/>
  <c r="L2" i="4"/>
  <c r="K2" i="4"/>
  <c r="M2" i="4"/>
  <c r="N2" i="4"/>
  <c r="P2" i="4"/>
  <c r="O2" i="4"/>
  <c r="G20" i="4"/>
  <c r="G26" i="4"/>
  <c r="G16" i="4"/>
  <c r="G4" i="4"/>
  <c r="G28" i="4"/>
  <c r="G2" i="4"/>
  <c r="G18" i="4"/>
  <c r="G30" i="4"/>
  <c r="G15" i="4"/>
  <c r="G24" i="4"/>
  <c r="G10" i="4"/>
  <c r="G8" i="4"/>
  <c r="G12" i="4"/>
  <c r="G6" i="4" l="1"/>
  <c r="O17" i="4"/>
  <c r="R17" i="4"/>
  <c r="G23" i="4"/>
  <c r="I23" i="4"/>
  <c r="L23" i="4"/>
  <c r="G17" i="4"/>
  <c r="K23" i="4"/>
  <c r="Q23" i="4"/>
  <c r="G27" i="4"/>
  <c r="J23" i="4"/>
  <c r="H23" i="4"/>
  <c r="L6" i="4"/>
  <c r="O23" i="4"/>
  <c r="Q6" i="4"/>
  <c r="N6" i="4"/>
  <c r="H6" i="4"/>
  <c r="J6" i="4"/>
  <c r="I6" i="4"/>
  <c r="O6" i="4"/>
  <c r="N27" i="4"/>
  <c r="M6" i="4"/>
  <c r="P6" i="4"/>
  <c r="K6" i="4"/>
  <c r="P23" i="4"/>
  <c r="R23" i="4"/>
  <c r="N17" i="4"/>
  <c r="K27" i="4"/>
  <c r="J27" i="4"/>
  <c r="L17" i="4"/>
  <c r="Q27" i="4"/>
  <c r="K17" i="4"/>
  <c r="I27" i="4"/>
  <c r="J17" i="4"/>
  <c r="Q17" i="4"/>
  <c r="N23" i="4"/>
  <c r="M22" i="4"/>
  <c r="J21" i="4"/>
  <c r="Q21" i="4"/>
  <c r="M21" i="4"/>
  <c r="O21" i="4"/>
  <c r="N21" i="4"/>
  <c r="I21" i="4"/>
  <c r="L21" i="4"/>
  <c r="P21" i="4"/>
  <c r="K21" i="4"/>
  <c r="G21" i="4"/>
  <c r="H21" i="4"/>
  <c r="L22" i="4"/>
  <c r="N22" i="4"/>
  <c r="P22" i="4"/>
  <c r="H22" i="4"/>
  <c r="I17" i="4"/>
  <c r="P17" i="4"/>
  <c r="M17" i="4"/>
  <c r="R27" i="4"/>
  <c r="G14" i="4"/>
  <c r="M27" i="4"/>
  <c r="P27" i="4"/>
  <c r="O27" i="4"/>
  <c r="H27" i="4"/>
  <c r="R19" i="4"/>
  <c r="J19" i="4"/>
  <c r="G19" i="4"/>
  <c r="K22" i="4"/>
  <c r="O22" i="4"/>
  <c r="Q19" i="4"/>
  <c r="R22" i="4"/>
  <c r="M19" i="4"/>
  <c r="P19" i="4"/>
  <c r="J22" i="4"/>
  <c r="N19" i="4"/>
  <c r="Q22" i="4"/>
  <c r="L19" i="4"/>
  <c r="I19" i="4"/>
  <c r="O19" i="4"/>
  <c r="H19" i="4"/>
  <c r="G22" i="4"/>
  <c r="M14" i="4"/>
  <c r="J14" i="4"/>
  <c r="R14" i="4"/>
  <c r="L14" i="4"/>
  <c r="K14" i="4"/>
  <c r="I14" i="4"/>
  <c r="P14" i="4"/>
  <c r="Q14" i="4"/>
  <c r="G5" i="4"/>
  <c r="H14" i="4"/>
  <c r="N14" i="4"/>
  <c r="Q5" i="4"/>
  <c r="R3" i="4"/>
  <c r="H3" i="4"/>
  <c r="R5" i="4"/>
  <c r="I5" i="4"/>
  <c r="J5" i="4"/>
  <c r="M3" i="4"/>
  <c r="G3" i="4"/>
  <c r="L3" i="4"/>
  <c r="K3" i="4"/>
  <c r="J3" i="4"/>
  <c r="Q3" i="4"/>
  <c r="O3" i="4"/>
  <c r="I3" i="4"/>
  <c r="N3" i="4"/>
  <c r="O5" i="4"/>
  <c r="M5" i="4"/>
  <c r="H7" i="4"/>
  <c r="O7" i="4"/>
  <c r="H5" i="4"/>
  <c r="K7" i="4"/>
  <c r="N7" i="4"/>
  <c r="R7" i="4"/>
  <c r="M7" i="4"/>
  <c r="J7" i="4"/>
  <c r="L7" i="4"/>
  <c r="G7" i="4"/>
  <c r="Q7" i="4"/>
  <c r="I7" i="4"/>
  <c r="N5" i="4"/>
  <c r="L5" i="4"/>
  <c r="P5" i="4"/>
  <c r="P39" i="4" l="1"/>
  <c r="R16" i="3" s="1"/>
  <c r="N39" i="4"/>
  <c r="N16" i="3" s="1"/>
  <c r="K39" i="4"/>
  <c r="H16" i="3" s="1"/>
  <c r="Q39" i="4"/>
  <c r="T16" i="3" s="1"/>
  <c r="R39" i="4"/>
  <c r="V16" i="3" s="1"/>
  <c r="H39" i="4"/>
  <c r="B16" i="3" s="1"/>
  <c r="J39" i="4"/>
  <c r="F16" i="3" s="1"/>
  <c r="I39" i="4"/>
  <c r="D16" i="3" s="1"/>
  <c r="M39" i="4"/>
  <c r="L16" i="3" s="1"/>
  <c r="O39" i="4"/>
  <c r="P16" i="3" s="1"/>
  <c r="L39" i="4"/>
  <c r="J16" i="3" s="1"/>
  <c r="O29" i="1"/>
  <c r="O26" i="1"/>
  <c r="O37" i="1"/>
  <c r="O6" i="1"/>
  <c r="O32" i="1"/>
  <c r="O38" i="1"/>
  <c r="O35" i="1"/>
  <c r="O16" i="1"/>
  <c r="O23" i="1"/>
  <c r="O31" i="1"/>
  <c r="O5" i="1"/>
  <c r="O10" i="1"/>
  <c r="O15" i="1"/>
  <c r="O13" i="1"/>
  <c r="O3" i="1"/>
  <c r="O27" i="1"/>
  <c r="O17" i="1"/>
  <c r="O22" i="1"/>
  <c r="G16" i="1"/>
  <c r="G38" i="1"/>
  <c r="G5" i="1"/>
  <c r="G17" i="1"/>
  <c r="G37" i="1"/>
  <c r="G3" i="1"/>
  <c r="G26" i="1"/>
  <c r="G31" i="1"/>
  <c r="G13" i="1"/>
  <c r="G6" i="1"/>
  <c r="G29" i="1"/>
  <c r="G27" i="1"/>
  <c r="G32" i="1"/>
  <c r="G22" i="1"/>
  <c r="G35" i="1"/>
  <c r="G23" i="1"/>
  <c r="G10" i="1"/>
  <c r="G15" i="1"/>
  <c r="I39" i="1"/>
  <c r="H21" i="1" l="1"/>
  <c r="H30" i="1"/>
  <c r="H25" i="1"/>
  <c r="H7" i="1"/>
  <c r="H18" i="1"/>
  <c r="H12" i="1"/>
  <c r="H36" i="1"/>
  <c r="H2" i="1"/>
  <c r="H9" i="1"/>
  <c r="H11" i="1"/>
  <c r="H33" i="1"/>
  <c r="H20" i="1"/>
  <c r="H34" i="1"/>
  <c r="H19" i="1"/>
  <c r="H14" i="1"/>
  <c r="H4" i="1"/>
  <c r="H8" i="1"/>
  <c r="H24" i="1"/>
  <c r="H28" i="1"/>
  <c r="M27" i="1"/>
  <c r="K23" i="1"/>
  <c r="M31" i="1"/>
  <c r="L31" i="1"/>
  <c r="M22" i="1"/>
  <c r="L13" i="1"/>
  <c r="K31" i="1"/>
  <c r="L27" i="1"/>
  <c r="N31" i="1"/>
  <c r="K13" i="1"/>
  <c r="L22" i="1"/>
  <c r="N27" i="1"/>
  <c r="K27" i="1"/>
  <c r="L23" i="1"/>
  <c r="K22" i="1"/>
  <c r="K16" i="1"/>
  <c r="K35" i="1"/>
  <c r="L16" i="1"/>
  <c r="L35" i="1"/>
  <c r="M16" i="1"/>
  <c r="M35" i="1"/>
  <c r="N16" i="1"/>
  <c r="N35" i="1"/>
  <c r="M13" i="1"/>
  <c r="M23" i="1"/>
  <c r="K38" i="1"/>
  <c r="L38" i="1"/>
  <c r="M38" i="1"/>
  <c r="N38" i="1"/>
  <c r="N13" i="1"/>
  <c r="N23" i="1"/>
  <c r="K5" i="1"/>
  <c r="K3" i="1"/>
  <c r="K6" i="1"/>
  <c r="K10" i="1"/>
  <c r="L5" i="1"/>
  <c r="L3" i="1"/>
  <c r="L6" i="1"/>
  <c r="L10" i="1"/>
  <c r="M5" i="1"/>
  <c r="M3" i="1"/>
  <c r="M6" i="1"/>
  <c r="M10" i="1"/>
  <c r="N5" i="1"/>
  <c r="N3" i="1"/>
  <c r="N6" i="1"/>
  <c r="N10" i="1"/>
  <c r="K17" i="1"/>
  <c r="K26" i="1"/>
  <c r="L17" i="1"/>
  <c r="L26" i="1"/>
  <c r="M17" i="1"/>
  <c r="M26" i="1"/>
  <c r="N17" i="1"/>
  <c r="N26" i="1"/>
  <c r="K37" i="1"/>
  <c r="K29" i="1"/>
  <c r="L37" i="1"/>
  <c r="L29" i="1"/>
  <c r="M37" i="1"/>
  <c r="M29" i="1"/>
  <c r="N37" i="1"/>
  <c r="N29" i="1"/>
  <c r="K32" i="1"/>
  <c r="K15" i="1"/>
  <c r="L32" i="1"/>
  <c r="L15" i="1"/>
  <c r="M32" i="1"/>
  <c r="M15" i="1"/>
  <c r="N32" i="1"/>
  <c r="N15" i="1"/>
  <c r="N22" i="1"/>
  <c r="J67" i="1"/>
  <c r="J68" i="1"/>
  <c r="J66" i="1"/>
  <c r="J59" i="1"/>
  <c r="J64" i="1"/>
  <c r="J60" i="1"/>
  <c r="J63" i="1"/>
  <c r="J70" i="1"/>
  <c r="J62" i="1"/>
  <c r="J65" i="1"/>
  <c r="J69" i="1"/>
  <c r="J61" i="1"/>
  <c r="H29" i="1"/>
  <c r="H15" i="1"/>
  <c r="H26" i="1"/>
  <c r="H17" i="1"/>
  <c r="H10" i="1"/>
  <c r="H6" i="1"/>
  <c r="H3" i="1"/>
  <c r="H5" i="1"/>
  <c r="H38" i="1"/>
  <c r="H23" i="1"/>
  <c r="H27" i="1"/>
  <c r="H13" i="1"/>
  <c r="H16" i="1"/>
  <c r="H22" i="1"/>
  <c r="H31" i="1"/>
  <c r="H35" i="1"/>
  <c r="H32" i="1"/>
  <c r="H37" i="1"/>
  <c r="J39" i="1"/>
  <c r="A2" i="5" l="1" a="1"/>
  <c r="I62" i="1"/>
  <c r="K62" i="1" s="1"/>
  <c r="I70" i="1"/>
  <c r="K70" i="1" s="1"/>
  <c r="I63" i="1"/>
  <c r="K63" i="1" s="1"/>
  <c r="I60" i="1"/>
  <c r="K60" i="1" s="1"/>
  <c r="I64" i="1"/>
  <c r="K64" i="1" s="1"/>
  <c r="I68" i="1"/>
  <c r="K68" i="1" s="1"/>
  <c r="I65" i="1"/>
  <c r="K65" i="1" s="1"/>
  <c r="I66" i="1"/>
  <c r="K66" i="1" s="1"/>
  <c r="I67" i="1"/>
  <c r="K67" i="1" s="1"/>
  <c r="I61" i="1"/>
  <c r="K61" i="1" s="1"/>
  <c r="I69" i="1"/>
  <c r="K69" i="1" s="1"/>
  <c r="A2" i="5" l="1"/>
  <c r="U38" i="5"/>
  <c r="N38" i="5"/>
  <c r="W38" i="5"/>
  <c r="P38" i="5"/>
  <c r="Q38" i="5"/>
  <c r="R38" i="5"/>
  <c r="S38" i="5"/>
  <c r="T38" i="5"/>
  <c r="O38" i="5"/>
  <c r="M38" i="5"/>
  <c r="V38" i="5"/>
  <c r="S26" i="5"/>
  <c r="O11" i="5"/>
  <c r="U18" i="5"/>
  <c r="T14" i="5"/>
  <c r="N36" i="5"/>
  <c r="O4" i="5"/>
  <c r="M17" i="5"/>
  <c r="M8" i="5"/>
  <c r="O7" i="5"/>
  <c r="O14" i="5"/>
  <c r="P21" i="5"/>
  <c r="Q19" i="5"/>
  <c r="N37" i="5"/>
  <c r="S11" i="5"/>
  <c r="V13" i="5"/>
  <c r="N16" i="5"/>
  <c r="M13" i="5"/>
  <c r="M20" i="5"/>
  <c r="Q27" i="5"/>
  <c r="R25" i="5"/>
  <c r="Q6" i="5"/>
  <c r="S36" i="5"/>
  <c r="T12" i="5"/>
  <c r="U7" i="5"/>
  <c r="U33" i="5"/>
  <c r="R21" i="5"/>
  <c r="N5" i="5"/>
  <c r="T32" i="5"/>
  <c r="T19" i="5"/>
  <c r="R8" i="5"/>
  <c r="P36" i="5"/>
  <c r="W29" i="5"/>
  <c r="S23" i="5"/>
  <c r="N17" i="5"/>
  <c r="U10" i="5"/>
  <c r="Q4" i="5"/>
  <c r="M22" i="5"/>
  <c r="Q31" i="5"/>
  <c r="R11" i="5"/>
  <c r="M5" i="5"/>
  <c r="R34" i="5"/>
  <c r="N28" i="5"/>
  <c r="U21" i="5"/>
  <c r="Q15" i="5"/>
  <c r="W8" i="5"/>
  <c r="N7" i="5"/>
  <c r="O28" i="5"/>
  <c r="R23" i="5"/>
  <c r="M32" i="5"/>
  <c r="T25" i="5"/>
  <c r="O19" i="5"/>
  <c r="V12" i="5"/>
  <c r="R6" i="5"/>
  <c r="S31" i="5"/>
  <c r="T11" i="5"/>
  <c r="O24" i="5"/>
  <c r="W2" i="5"/>
  <c r="R37" i="5"/>
  <c r="N31" i="5"/>
  <c r="U24" i="5"/>
  <c r="P18" i="5"/>
  <c r="W11" i="5"/>
  <c r="S5" i="5"/>
  <c r="M31" i="5"/>
  <c r="R17" i="5"/>
  <c r="M35" i="5"/>
  <c r="M23" i="5"/>
  <c r="M11" i="5"/>
  <c r="U35" i="5"/>
  <c r="R32" i="5"/>
  <c r="N26" i="5"/>
  <c r="U19" i="5"/>
  <c r="Q13" i="5"/>
  <c r="W6" i="5"/>
  <c r="V29" i="5"/>
  <c r="W19" i="5"/>
  <c r="T20" i="5"/>
  <c r="V3" i="5"/>
  <c r="U27" i="5"/>
  <c r="P9" i="5"/>
  <c r="U30" i="5"/>
  <c r="O5" i="5"/>
  <c r="U9" i="5"/>
  <c r="S30" i="5"/>
  <c r="Q26" i="5"/>
  <c r="P7" i="5"/>
  <c r="R22" i="5"/>
  <c r="N19" i="5"/>
  <c r="M19" i="5"/>
  <c r="V23" i="5"/>
  <c r="N3" i="5"/>
  <c r="N14" i="5"/>
  <c r="Q17" i="5"/>
  <c r="U36" i="5"/>
  <c r="O9" i="5"/>
  <c r="P15" i="5"/>
  <c r="M18" i="5"/>
  <c r="T7" i="5"/>
  <c r="R35" i="5"/>
  <c r="N29" i="5"/>
  <c r="U22" i="5"/>
  <c r="Q16" i="5"/>
  <c r="W9" i="5"/>
  <c r="S3" i="5"/>
  <c r="R16" i="5"/>
  <c r="M29" i="5"/>
  <c r="T10" i="5"/>
  <c r="P4" i="5"/>
  <c r="T33" i="5"/>
  <c r="P27" i="5"/>
  <c r="W20" i="5"/>
  <c r="S14" i="5"/>
  <c r="N8" i="5"/>
  <c r="T26" i="5"/>
  <c r="M3" i="5"/>
  <c r="S37" i="5"/>
  <c r="O31" i="5"/>
  <c r="V24" i="5"/>
  <c r="R18" i="5"/>
  <c r="M12" i="5"/>
  <c r="T5" i="5"/>
  <c r="Q28" i="5"/>
  <c r="R2" i="5"/>
  <c r="V21" i="5"/>
  <c r="O2" i="5"/>
  <c r="T36" i="5"/>
  <c r="P30" i="5"/>
  <c r="W23" i="5"/>
  <c r="S17" i="5"/>
  <c r="N11" i="5"/>
  <c r="U4" i="5"/>
  <c r="Q29" i="5"/>
  <c r="M15" i="5"/>
  <c r="Q33" i="5"/>
  <c r="Q21" i="5"/>
  <c r="R9" i="5"/>
  <c r="P14" i="5"/>
  <c r="U31" i="5"/>
  <c r="P25" i="5"/>
  <c r="W18" i="5"/>
  <c r="S12" i="5"/>
  <c r="O6" i="5"/>
  <c r="W37" i="5"/>
  <c r="Q12" i="5"/>
  <c r="T6" i="5"/>
  <c r="S10" i="5"/>
  <c r="O37" i="5"/>
  <c r="U32" i="5"/>
  <c r="O34" i="5"/>
  <c r="N34" i="5"/>
  <c r="T2" i="5"/>
  <c r="S22" i="5"/>
  <c r="S27" i="5"/>
  <c r="P12" i="5"/>
  <c r="R24" i="5"/>
  <c r="U34" i="5"/>
  <c r="P13" i="5"/>
  <c r="Q36" i="5"/>
  <c r="T15" i="5"/>
  <c r="V6" i="5"/>
  <c r="T34" i="5"/>
  <c r="P28" i="5"/>
  <c r="W21" i="5"/>
  <c r="S15" i="5"/>
  <c r="N9" i="5"/>
  <c r="P5" i="5"/>
  <c r="V25" i="5"/>
  <c r="V9" i="5"/>
  <c r="R3" i="5"/>
  <c r="W32" i="5"/>
  <c r="R26" i="5"/>
  <c r="N20" i="5"/>
  <c r="U13" i="5"/>
  <c r="Q7" i="5"/>
  <c r="V34" i="5"/>
  <c r="M25" i="5"/>
  <c r="P2" i="5"/>
  <c r="V36" i="5"/>
  <c r="Q30" i="5"/>
  <c r="M24" i="5"/>
  <c r="T17" i="5"/>
  <c r="P11" i="5"/>
  <c r="V4" i="5"/>
  <c r="V26" i="5"/>
  <c r="O20" i="5"/>
  <c r="W35" i="5"/>
  <c r="R29" i="5"/>
  <c r="N23" i="5"/>
  <c r="U16" i="5"/>
  <c r="Q10" i="5"/>
  <c r="W3" i="5"/>
  <c r="V27" i="5"/>
  <c r="R13" i="5"/>
  <c r="V31" i="5"/>
  <c r="V19" i="5"/>
  <c r="V7" i="5"/>
  <c r="U2" i="5"/>
  <c r="P37" i="5"/>
  <c r="W30" i="5"/>
  <c r="S24" i="5"/>
  <c r="N18" i="5"/>
  <c r="U11" i="5"/>
  <c r="Q5" i="5"/>
  <c r="N4" i="5"/>
  <c r="M10" i="5"/>
  <c r="W5" i="5"/>
  <c r="U29" i="5"/>
  <c r="O27" i="5"/>
  <c r="O10" i="5"/>
  <c r="P35" i="5"/>
  <c r="W26" i="5"/>
  <c r="M2" i="5"/>
  <c r="O8" i="5"/>
  <c r="Q18" i="5"/>
  <c r="N2" i="5"/>
  <c r="O33" i="5"/>
  <c r="M14" i="5"/>
  <c r="M6" i="5"/>
  <c r="W33" i="5"/>
  <c r="R27" i="5"/>
  <c r="N21" i="5"/>
  <c r="U14" i="5"/>
  <c r="Q8" i="5"/>
  <c r="T30" i="5"/>
  <c r="Q23" i="5"/>
  <c r="M9" i="5"/>
  <c r="T29" i="5"/>
  <c r="N32" i="5"/>
  <c r="U25" i="5"/>
  <c r="P19" i="5"/>
  <c r="W12" i="5"/>
  <c r="S6" i="5"/>
  <c r="V30" i="5"/>
  <c r="T22" i="5"/>
  <c r="M36" i="5"/>
  <c r="S29" i="5"/>
  <c r="O23" i="5"/>
  <c r="V16" i="5"/>
  <c r="R10" i="5"/>
  <c r="M4" i="5"/>
  <c r="T23" i="5"/>
  <c r="U37" i="5"/>
  <c r="V17" i="5"/>
  <c r="N35" i="5"/>
  <c r="U28" i="5"/>
  <c r="P22" i="5"/>
  <c r="W15" i="5"/>
  <c r="S9" i="5"/>
  <c r="O3" i="5"/>
  <c r="O26" i="5"/>
  <c r="V11" i="5"/>
  <c r="O30" i="5"/>
  <c r="O18" i="5"/>
  <c r="M7" i="5"/>
  <c r="R36" i="5"/>
  <c r="N30" i="5"/>
  <c r="U23" i="5"/>
  <c r="P17" i="5"/>
  <c r="W10" i="5"/>
  <c r="S4" i="5"/>
  <c r="P16" i="5"/>
  <c r="Q24" i="5"/>
  <c r="N25" i="5"/>
  <c r="M37" i="5"/>
  <c r="P23" i="5"/>
  <c r="O13" i="5"/>
  <c r="S33" i="5"/>
  <c r="R14" i="5"/>
  <c r="S13" i="5"/>
  <c r="Q25" i="5"/>
  <c r="S8" i="5"/>
  <c r="S2" i="5"/>
  <c r="W17" i="5"/>
  <c r="V33" i="5"/>
  <c r="W28" i="5"/>
  <c r="T3" i="5"/>
  <c r="V32" i="5"/>
  <c r="M34" i="5"/>
  <c r="U12" i="5"/>
  <c r="P33" i="5"/>
  <c r="V37" i="5"/>
  <c r="Q20" i="5"/>
  <c r="M30" i="5"/>
  <c r="R12" i="5"/>
  <c r="R4" i="5"/>
  <c r="N33" i="5"/>
  <c r="U26" i="5"/>
  <c r="P20" i="5"/>
  <c r="W13" i="5"/>
  <c r="S7" i="5"/>
  <c r="S35" i="5"/>
  <c r="R19" i="5"/>
  <c r="P8" i="5"/>
  <c r="N6" i="5"/>
  <c r="T37" i="5"/>
  <c r="P31" i="5"/>
  <c r="W24" i="5"/>
  <c r="S18" i="5"/>
  <c r="N12" i="5"/>
  <c r="U5" i="5"/>
  <c r="O25" i="5"/>
  <c r="O36" i="5"/>
  <c r="M21" i="5"/>
  <c r="O35" i="5"/>
  <c r="V28" i="5"/>
  <c r="Q22" i="5"/>
  <c r="M16" i="5"/>
  <c r="T9" i="5"/>
  <c r="P3" i="5"/>
  <c r="O21" i="5"/>
  <c r="Q35" i="5"/>
  <c r="O16" i="5"/>
  <c r="P34" i="5"/>
  <c r="W27" i="5"/>
  <c r="S21" i="5"/>
  <c r="N15" i="5"/>
  <c r="U8" i="5"/>
  <c r="Q37" i="5"/>
  <c r="T24" i="5"/>
  <c r="P10" i="5"/>
  <c r="T28" i="5"/>
  <c r="T16" i="5"/>
  <c r="P6" i="5"/>
  <c r="T35" i="5"/>
  <c r="P29" i="5"/>
  <c r="W22" i="5"/>
  <c r="S16" i="5"/>
  <c r="N10" i="5"/>
  <c r="U3" i="5"/>
  <c r="V2" i="5"/>
  <c r="R31" i="5"/>
  <c r="O29" i="5"/>
  <c r="W16" i="5"/>
  <c r="O32" i="5"/>
  <c r="V20" i="5"/>
  <c r="O17" i="5"/>
  <c r="P26" i="5"/>
  <c r="R5" i="5"/>
  <c r="W14" i="5"/>
  <c r="V22" i="5"/>
  <c r="P24" i="5"/>
  <c r="M26" i="5"/>
  <c r="V5" i="5"/>
  <c r="Q3" i="5"/>
  <c r="T13" i="5"/>
  <c r="V14" i="5"/>
  <c r="W31" i="5"/>
  <c r="S32" i="5"/>
  <c r="S20" i="5"/>
  <c r="S25" i="5"/>
  <c r="S28" i="5"/>
  <c r="T27" i="5"/>
  <c r="V10" i="5"/>
  <c r="T31" i="5"/>
  <c r="P32" i="5"/>
  <c r="W25" i="5"/>
  <c r="S19" i="5"/>
  <c r="N13" i="5"/>
  <c r="U6" i="5"/>
  <c r="Q32" i="5"/>
  <c r="R15" i="5"/>
  <c r="R7" i="5"/>
  <c r="Q2" i="5"/>
  <c r="W36" i="5"/>
  <c r="R30" i="5"/>
  <c r="N24" i="5"/>
  <c r="U17" i="5"/>
  <c r="Q11" i="5"/>
  <c r="W4" i="5"/>
  <c r="R20" i="5"/>
  <c r="S34" i="5"/>
  <c r="T18" i="5"/>
  <c r="Q34" i="5"/>
  <c r="M28" i="5"/>
  <c r="T21" i="5"/>
  <c r="O15" i="5"/>
  <c r="V8" i="5"/>
  <c r="V18" i="5"/>
  <c r="M33" i="5"/>
  <c r="O12" i="5"/>
  <c r="R33" i="5"/>
  <c r="N27" i="5"/>
  <c r="U20" i="5"/>
  <c r="Q14" i="5"/>
  <c r="W7" i="5"/>
  <c r="V35" i="5"/>
  <c r="O22" i="5"/>
  <c r="T8" i="5"/>
  <c r="M27" i="5"/>
  <c r="V15" i="5"/>
  <c r="T4" i="5"/>
  <c r="W34" i="5"/>
  <c r="R28" i="5"/>
  <c r="N22" i="5"/>
  <c r="U15" i="5"/>
  <c r="Q9" i="5"/>
  <c r="P62" i="1"/>
  <c r="P68" i="1"/>
  <c r="P67" i="1"/>
  <c r="P61" i="1"/>
  <c r="P64" i="1"/>
  <c r="P65" i="1"/>
  <c r="P60" i="1"/>
  <c r="P66" i="1"/>
  <c r="P63" i="1"/>
  <c r="P69" i="1"/>
  <c r="P70" i="1"/>
  <c r="Q65" i="1"/>
  <c r="R65" i="1"/>
  <c r="Q68" i="1"/>
  <c r="R68" i="1"/>
  <c r="Q64" i="1"/>
  <c r="R64" i="1"/>
  <c r="Q60" i="1"/>
  <c r="R60" i="1"/>
  <c r="Q69" i="1"/>
  <c r="R69" i="1"/>
  <c r="Q63" i="1"/>
  <c r="R63" i="1"/>
  <c r="Q61" i="1"/>
  <c r="R61" i="1"/>
  <c r="Q70" i="1"/>
  <c r="R70" i="1"/>
  <c r="Q67" i="1"/>
  <c r="R67" i="1"/>
  <c r="Q62" i="1"/>
  <c r="R62" i="1"/>
  <c r="Q66" i="1"/>
  <c r="R66" i="1"/>
  <c r="Q21" i="1" l="1"/>
  <c r="Q16" i="1"/>
  <c r="Q14" i="1"/>
  <c r="Q33" i="1"/>
  <c r="Q38" i="1"/>
  <c r="Q34" i="1"/>
  <c r="Q24" i="1"/>
  <c r="Q28" i="1"/>
  <c r="Q6" i="1"/>
  <c r="Q30" i="1"/>
  <c r="Q20" i="1"/>
  <c r="Q29" i="1"/>
  <c r="Q9" i="1"/>
  <c r="Q25" i="1"/>
  <c r="Q18" i="1"/>
  <c r="Q4" i="1"/>
  <c r="Q36" i="1"/>
  <c r="Q8" i="1"/>
  <c r="Q37" i="1"/>
  <c r="Q13" i="1"/>
  <c r="Q12" i="1"/>
  <c r="Q35" i="1"/>
  <c r="Q10" i="1"/>
  <c r="Q5" i="1"/>
  <c r="Q26" i="1"/>
  <c r="Q2" i="1"/>
  <c r="Q31" i="1"/>
  <c r="Q15" i="1"/>
  <c r="Q32" i="1"/>
  <c r="Q7" i="1"/>
  <c r="Q22" i="1"/>
  <c r="Q19" i="1"/>
  <c r="Q23" i="1"/>
  <c r="Q3" i="1"/>
  <c r="Q27" i="1"/>
  <c r="Q11" i="1"/>
  <c r="Q17" i="1"/>
  <c r="T39" i="5"/>
  <c r="M39" i="5"/>
  <c r="R39" i="5"/>
  <c r="P39" i="5"/>
  <c r="W39" i="5"/>
  <c r="U39" i="5"/>
  <c r="N39" i="5"/>
  <c r="Q39" i="5"/>
  <c r="S39" i="5"/>
  <c r="O39" i="5"/>
  <c r="V39" i="5"/>
  <c r="Q39"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<sst xmlns="http://schemas.openxmlformats.org/spreadsheetml/2006/main" count="209" uniqueCount="189">
  <si>
    <t>#</t>
  </si>
  <si>
    <t>Land</t>
  </si>
  <si>
    <t>Artist</t>
  </si>
  <si>
    <t>Titel</t>
  </si>
  <si>
    <t>Placering</t>
  </si>
  <si>
    <t>Målbetyg</t>
  </si>
  <si>
    <t>Betyg 0-10</t>
  </si>
  <si>
    <t>Motivering (frivillig)</t>
  </si>
  <si>
    <t>Anmärkning</t>
  </si>
  <si>
    <t>Betyg
0.00-10.00</t>
  </si>
  <si>
    <t>F</t>
  </si>
  <si>
    <t>Sverige</t>
  </si>
  <si>
    <t>🇸🇪</t>
  </si>
  <si>
    <t>🇮🇪</t>
  </si>
  <si>
    <t>Irland</t>
  </si>
  <si>
    <t>🇱🇹</t>
  </si>
  <si>
    <t>Litauen</t>
  </si>
  <si>
    <t>🇮🇹</t>
  </si>
  <si>
    <t>Italien</t>
  </si>
  <si>
    <t>🇸🇮</t>
  </si>
  <si>
    <t>Slovenien</t>
  </si>
  <si>
    <t>🇦🇺</t>
  </si>
  <si>
    <t>Australien</t>
  </si>
  <si>
    <t>🇭🇷</t>
  </si>
  <si>
    <t>Kroatien</t>
  </si>
  <si>
    <t>🇮🇱</t>
  </si>
  <si>
    <t>Israel</t>
  </si>
  <si>
    <t>🇨🇾</t>
  </si>
  <si>
    <t>Cypern</t>
  </si>
  <si>
    <t>🇩🇪</t>
  </si>
  <si>
    <t>Tyskland</t>
  </si>
  <si>
    <t>🇳🇴</t>
  </si>
  <si>
    <t>Norge</t>
  </si>
  <si>
    <t>🇦🇿</t>
  </si>
  <si>
    <t>Azerbajdzjan</t>
  </si>
  <si>
    <t>🇲🇹</t>
  </si>
  <si>
    <t>Malta</t>
  </si>
  <si>
    <t>🇺🇦</t>
  </si>
  <si>
    <t>Ukraina</t>
  </si>
  <si>
    <t>🇧🇪</t>
  </si>
  <si>
    <t>Belgien</t>
  </si>
  <si>
    <t>🇳🇱</t>
  </si>
  <si>
    <t>🇬🇷</t>
  </si>
  <si>
    <t>Grekland</t>
  </si>
  <si>
    <t>🇷🇸</t>
  </si>
  <si>
    <t>Serbien</t>
  </si>
  <si>
    <t>🇮🇸</t>
  </si>
  <si>
    <t>Island</t>
  </si>
  <si>
    <t>🇸🇲</t>
  </si>
  <si>
    <t>San Marino</t>
  </si>
  <si>
    <t>🇪🇪</t>
  </si>
  <si>
    <t>Estland</t>
  </si>
  <si>
    <t>🇫🇷</t>
  </si>
  <si>
    <t>Frankrike</t>
  </si>
  <si>
    <t>🇵🇱</t>
  </si>
  <si>
    <t>Polen</t>
  </si>
  <si>
    <t>🇦🇹</t>
  </si>
  <si>
    <t>Österrike</t>
  </si>
  <si>
    <t>🇨🇿</t>
  </si>
  <si>
    <t>Tjeckien</t>
  </si>
  <si>
    <t>🇩🇰</t>
  </si>
  <si>
    <t>Danmark</t>
  </si>
  <si>
    <t>🇨🇭</t>
  </si>
  <si>
    <t>Schweiz</t>
  </si>
  <si>
    <t>🇱🇻</t>
  </si>
  <si>
    <t>Lettland</t>
  </si>
  <si>
    <t>🇬🇧</t>
  </si>
  <si>
    <t>Storbritannien</t>
  </si>
  <si>
    <t>🇬🇪</t>
  </si>
  <si>
    <t>Georgien</t>
  </si>
  <si>
    <t>🇦🇱</t>
  </si>
  <si>
    <t>Albanien</t>
  </si>
  <si>
    <t>🇵🇹</t>
  </si>
  <si>
    <t>Portugal</t>
  </si>
  <si>
    <t>🇫🇮</t>
  </si>
  <si>
    <t>Finland</t>
  </si>
  <si>
    <t>🇪🇸</t>
  </si>
  <si>
    <t>Spanien</t>
  </si>
  <si>
    <t>Pr.</t>
  </si>
  <si>
    <t>B</t>
  </si>
  <si>
    <t>e</t>
  </si>
  <si>
    <t>t</t>
  </si>
  <si>
    <t>y</t>
  </si>
  <si>
    <t>g</t>
  </si>
  <si>
    <t>Nederländerna</t>
  </si>
  <si>
    <t>Betyg 0:</t>
  </si>
  <si>
    <t>ca 2 st</t>
  </si>
  <si>
    <t>Betyg 1:</t>
  </si>
  <si>
    <t>ca 4 st</t>
  </si>
  <si>
    <t>Betyg 2:</t>
  </si>
  <si>
    <t>Betyg 3:</t>
  </si>
  <si>
    <t>Betyg 4:</t>
  </si>
  <si>
    <t>Betyg 5:</t>
  </si>
  <si>
    <t>Betyg 6:</t>
  </si>
  <si>
    <t>Betyg 7:</t>
  </si>
  <si>
    <t>Betyg 8:</t>
  </si>
  <si>
    <t>Betyg 9:</t>
  </si>
  <si>
    <t>Betyg 10:</t>
  </si>
  <si>
    <t>Exempel på hur betygen kan fördelas över skalan:</t>
  </si>
  <si>
    <t>Du måste naturligtvis inte följa fördelningen ovan slaviskt, men för att olika personers betyg ska vara jämförbara och gå att kombinera med varandra bör du inte avvika alltför mycket från den ideala fördelningen. På bladet Betygsanvändning kan du se ett diagram där du enkelt kan se om du har underutnyttjat något betyg eller varit alltför frikostig med något.</t>
  </si>
  <si>
    <t>Fyll i ditt namn här så att vi ska kunna referera till dig:</t>
  </si>
  <si>
    <r>
      <t xml:space="preserve">Dina betyg baseras helt och hållet på ditt eget tyckande och din egen smak. Du ska alltså </t>
    </r>
    <r>
      <rPr>
        <b/>
        <i/>
        <sz val="11"/>
        <color theme="1"/>
        <rFont val="Calibri"/>
        <family val="2"/>
        <scheme val="minor"/>
      </rPr>
      <t>inte</t>
    </r>
    <r>
      <rPr>
        <b/>
        <sz val="11"/>
        <color theme="1"/>
        <rFont val="Calibri"/>
        <family val="2"/>
        <scheme val="minor"/>
      </rPr>
      <t xml:space="preserve"> väga in hur du tror att det kommer att gå i själva tävlingen eller vad du tror att andra kommer att tycka!</t>
    </r>
  </si>
  <si>
    <t>Armenien</t>
  </si>
  <si>
    <t>🇦🇲</t>
  </si>
  <si>
    <t>Vi använder oss av betygsskalan 0 till 10, där 0 är riktigt uselt och 10 är riktigt bra. Du förväntas att använda dig av hela skalan och sprida ut dina betyg ungefär jämnt mellan de bägge extremvärdena. För att du inte bara ska kunna betygssätta utan även rangordna samtliga bidrag och eftersom det finns fler bidrag än vad det finns grader på betygskalan kan (och bör) du, enbart för rangordningens skull, sätta decimala betyg, som sedan automatiskt avrundas till närmaste heltal. Genom att sätta ett unikt betyg på varje bidrag får du en entydig lista över hur du rangordnar samtligen årets bidrag, plus att vi kan veta saker som till exempel vilket bidrag som är din favorit även om du har gett flera av betyget 10.</t>
  </si>
  <si>
    <t>Vi vill att du utnyttjar samtliga betyg och distribuerar dina betyg någotsånär jämnt över hela skalan. När dessa sedan avrundas till heltal förväntas du att få följande fördelning över betygen för de 37 bidragen:</t>
  </si>
  <si>
    <r>
      <t xml:space="preserve">På bladet Betyg fyller du i dina betyg genom att skriva i de </t>
    </r>
    <r>
      <rPr>
        <b/>
        <i/>
        <sz val="11"/>
        <color theme="1"/>
        <rFont val="Calibri"/>
        <family val="2"/>
        <scheme val="minor"/>
      </rPr>
      <t>ljusa</t>
    </r>
    <r>
      <rPr>
        <sz val="11"/>
        <color theme="1"/>
        <rFont val="Calibri"/>
        <family val="2"/>
        <scheme val="minor"/>
      </rPr>
      <t xml:space="preserve"> rutorna. Det finns också plats för anteckningar och motiveringar i en särskild kolumn. De mörka rutorna ska du </t>
    </r>
    <r>
      <rPr>
        <b/>
        <i/>
        <sz val="11"/>
        <color theme="1"/>
        <rFont val="Calibri"/>
        <family val="2"/>
        <scheme val="minor"/>
      </rPr>
      <t>inte</t>
    </r>
    <r>
      <rPr>
        <sz val="11"/>
        <color theme="1"/>
        <rFont val="Calibri"/>
        <family val="2"/>
        <scheme val="minor"/>
      </rPr>
      <t xml:space="preserve"> skriva i, de räknas ut automatiskt utifrån de betyg som du matar in. Längst till höger kan det dyka upp varningsmeddelanden om du inte har fyllt i "korrekt", t ex om du har satt på decimalen exakt samma betyg på flera bidrag (då kan inte dokumentet räkna ut din rangordning korrekt), använt alltför få eller alltför många av något enskilt betyg eller generellt har satt orimligt höga eller låga betyg. Du kan när som helst sortera om tabellen på valfri kolumn genom att använda rubrikraden, testa t ex att sortera på Placering för att kunna kontrollera så att ordningen på bidragen stämmer överens med vad du känner.</t>
    </r>
  </si>
  <si>
    <t>Luxemburg</t>
  </si>
  <si>
    <t>🇱🇺</t>
  </si>
  <si>
    <t>Montenegro</t>
  </si>
  <si>
    <t>🇲🇪</t>
  </si>
  <si>
    <t>Væb</t>
  </si>
  <si>
    <t>"Róa"</t>
  </si>
  <si>
    <t>Justyna Steczkowska</t>
  </si>
  <si>
    <t>"Gaja"</t>
  </si>
  <si>
    <t>Klemen</t>
  </si>
  <si>
    <t>"How Much Time Do We Have Left"</t>
  </si>
  <si>
    <t>Tommy Cash</t>
  </si>
  <si>
    <t>"Espresso Macchiato"</t>
  </si>
  <si>
    <t>Ziferblat</t>
  </si>
  <si>
    <t>"Bird of Pray"</t>
  </si>
  <si>
    <t>KAJ</t>
  </si>
  <si>
    <t>"Bara bada bastu"</t>
  </si>
  <si>
    <t>Napa</t>
  </si>
  <si>
    <t>"Deslocado"</t>
  </si>
  <si>
    <t>Kyle Alessandro</t>
  </si>
  <si>
    <t>"Lighter"</t>
  </si>
  <si>
    <t>Red Sebastian</t>
  </si>
  <si>
    <t>"Strobe Lights"</t>
  </si>
  <si>
    <t>Mamagama</t>
  </si>
  <si>
    <t>"Run with U"</t>
  </si>
  <si>
    <t>"Tutta l'Italia"</t>
  </si>
  <si>
    <t>Shkodra Elektronike</t>
  </si>
  <si>
    <t>"Zjerm"</t>
  </si>
  <si>
    <t>Claude</t>
  </si>
  <si>
    <t>"C'est la vie"</t>
  </si>
  <si>
    <t>Marko Bošnjak</t>
  </si>
  <si>
    <t>"Poison Cake"</t>
  </si>
  <si>
    <t>Theo Evan</t>
  </si>
  <si>
    <t>"Shh"</t>
  </si>
  <si>
    <t>Gabry Ponte</t>
  </si>
  <si>
    <t>Zoë Më</t>
  </si>
  <si>
    <t>Louane</t>
  </si>
  <si>
    <t>"Maman"</t>
  </si>
  <si>
    <t>Abor &amp; Tynna</t>
  </si>
  <si>
    <t>"Baller"</t>
  </si>
  <si>
    <t>Lucio Corsi</t>
  </si>
  <si>
    <t>"Volevo essere un duro"</t>
  </si>
  <si>
    <t>Melody</t>
  </si>
  <si>
    <t>"Esa diva"</t>
  </si>
  <si>
    <t>Remember Monday</t>
  </si>
  <si>
    <t>"What the Hell Just Happened?"</t>
  </si>
  <si>
    <t>"Voyage"</t>
  </si>
  <si>
    <t>Go-Jo</t>
  </si>
  <si>
    <t>"Milkshake Man"</t>
  </si>
  <si>
    <t>Nina Žižić</t>
  </si>
  <si>
    <t>"Dobrodošli"</t>
  </si>
  <si>
    <t>Emmy</t>
  </si>
  <si>
    <t>"Laika Party"</t>
  </si>
  <si>
    <t>Tautumeitas</t>
  </si>
  <si>
    <t>"Bur man laimi"</t>
  </si>
  <si>
    <t>Parg</t>
  </si>
  <si>
    <t>"Survivor"</t>
  </si>
  <si>
    <t>JJ</t>
  </si>
  <si>
    <t>"Wasted Love"</t>
  </si>
  <si>
    <t>Klavdia</t>
  </si>
  <si>
    <t>"Asteromata"</t>
  </si>
  <si>
    <t>Katarsis</t>
  </si>
  <si>
    <t>"Tavo akys"</t>
  </si>
  <si>
    <t>Miriana Conte</t>
  </si>
  <si>
    <t>"Serving"</t>
  </si>
  <si>
    <t>Mariam Shengelia</t>
  </si>
  <si>
    <t>"Freedom"</t>
  </si>
  <si>
    <t>Sissal</t>
  </si>
  <si>
    <t>"Hallucination"</t>
  </si>
  <si>
    <t>Adonxs</t>
  </si>
  <si>
    <t>"Kiss Kiss Goodbye"</t>
  </si>
  <si>
    <t>Laura Thorn</t>
  </si>
  <si>
    <t>"La poupée monte le son"</t>
  </si>
  <si>
    <t>Yuval Raphael</t>
  </si>
  <si>
    <t>"New Day Will Rise"</t>
  </si>
  <si>
    <t>Princ</t>
  </si>
  <si>
    <t>"Mila"</t>
  </si>
  <si>
    <t>Erika Vikman</t>
  </si>
  <si>
    <t>"Ich komme"</t>
  </si>
  <si>
    <t>Schlagervännernas betygsättning för Eurovision 2025</t>
  </si>
  <si>
    <t>Vi hoppas att du kommer att tycka att detta är roligt och kan hjälpa dig att reda ut dina egna åsikter om bidragen i Eurovision Song Contest 2025. Ju fler personer som sedan skickar in sina betyg till oss, desto bättre vet vi vad våra lyssnare tycker om årets bidrag och kan förmedla ut detta till andra lyssnare och följare. Vi förbehåller oss rätten att publicera och/eller nämna särskilt intressanta betyg och/eller motiveringar i våra olika kanaler.</t>
  </si>
  <si>
    <t>Det här dokumentet är till för att hjälpa dig att betygssätta och rangordna samtliga bidrag som ska delta i Eurovision Song Contest 2025. När du är klar med detta kan du, om du vill, skicka in hela det här dokumentet till marcus@schlagervannerna.se, så kommer vi att sammanställa samtliga betyg vi får in, publicera på olika sätt i våra sociala medier och referera till dem i våra poddavsnitt.</t>
  </si>
  <si>
    <t>Bidragen listas i den officiella startordningen för semifinalerna, plus att de sex finalklara låtarna har sprängts in i de semifinaler där de respektive länderna ska rösta, där de kommer att framföras i semifinalerna. Det är exakt den ordning som Schlagervännerna själva kommer att använda när vi bedömer bidragen i våra program. I varje program bedömer vi fem eller sex semifinalbidrag och ett finalklart bidrag. De tre första programmen innehåller de bidrag som ska tävla i Semifinal 1 samt bidragen från de tre finalklara länder som ska rösta i Semifinal 1. De tre sista programmen innehåller de bidrag som ska tävla i Semifinal 2 samt bidragen från de tre finalklara länder som ska rösta i Semifinal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</si>
</sst>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name val="Calibri"/>
      <family val="2"/>
      <scheme val="minor"/>
    </font>
    <font>
      <i/>
      <sz val="11"/>
      <color theme="1"/>
      <name val="Calibri"/>
      <family val="2"/>
      <scheme val="minor"/>
    </font>
    <font>
      <sz val="11"/>
      <color rgb="FF001580"/>
      <name val="Calibri"/>
      <family val="2"/>
      <scheme val="minor"/>
    </font>
    <font>
      <sz val="11"/>
      <color rgb="FF2E8000"/>
      <name val="Calibri"/>
      <family val="2"/>
      <scheme val="minor"/>
    </font>
    <font>
      <sz val="11"/>
      <color rgb="FF800043"/>
      <name val="Calibri"/>
      <family val="2"/>
      <scheme val="minor"/>
    </font>
    <font>
      <sz val="11"/>
      <color rgb="FF005B80"/>
      <name val="Calibri"/>
      <family val="2"/>
      <scheme val="minor"/>
    </font>
    <font>
      <sz val="11"/>
      <color rgb="FF748000"/>
      <name val="Calibri"/>
      <family val="2"/>
      <scheme val="minor"/>
    </font>
    <font>
      <sz val="11"/>
      <color rgb="FF7A0080"/>
      <name val="Calibri"/>
      <family val="2"/>
      <scheme val="minor"/>
    </font>
    <font>
      <sz val="11"/>
      <color rgb="FF008062"/>
      <name val="Calibri"/>
      <family val="2"/>
      <scheme val="minor"/>
    </font>
    <font>
      <sz val="11"/>
      <color rgb="FF804900"/>
      <name val="Calibri"/>
      <family val="2"/>
      <scheme val="minor"/>
    </font>
    <font>
      <sz val="11"/>
      <color rgb="FF340080"/>
      <name val="Calibri"/>
      <family val="2"/>
      <scheme val="minor"/>
    </font>
    <font>
      <sz val="11"/>
      <color rgb="FF00801B"/>
      <name val="Calibri"/>
      <family val="2"/>
      <scheme val="minor"/>
    </font>
    <font>
      <sz val="11"/>
      <color rgb="FF800000"/>
      <name val="Calibri"/>
      <family val="2"/>
      <scheme val="minor"/>
    </font>
    <font>
      <sz val="11"/>
      <color rgb="FFFFC1C1"/>
      <name val="Calibri"/>
      <family val="2"/>
      <scheme val="minor"/>
    </font>
    <font>
      <sz val="24"/>
      <color theme="2"/>
      <name val="Calibri Light"/>
      <family val="2"/>
      <scheme val="major"/>
    </font>
    <font>
      <sz val="11"/>
      <color rgb="FFC1CBFF"/>
      <name val="Calibri"/>
      <family val="2"/>
      <scheme val="minor"/>
    </font>
    <font>
      <sz val="11"/>
      <color rgb="FFD7FFC1"/>
      <name val="Calibri"/>
      <family val="2"/>
      <scheme val="minor"/>
    </font>
    <font>
      <sz val="11"/>
      <color rgb="FFFFC1E1"/>
      <name val="Calibri"/>
      <family val="2"/>
      <scheme val="minor"/>
    </font>
    <font>
      <sz val="11"/>
      <color rgb="FFC1EDFF"/>
      <name val="Calibri"/>
      <family val="2"/>
      <scheme val="minor"/>
    </font>
    <font>
      <sz val="11"/>
      <color rgb="FFF9FFC1"/>
      <name val="Calibri"/>
      <family val="2"/>
      <scheme val="minor"/>
    </font>
    <font>
      <sz val="11"/>
      <color rgb="FFFCC1FF"/>
      <name val="Calibri"/>
      <family val="2"/>
      <scheme val="minor"/>
    </font>
    <font>
      <sz val="11"/>
      <color rgb="FFC1FFF0"/>
      <name val="Calibri"/>
      <family val="2"/>
      <scheme val="minor"/>
    </font>
    <font>
      <sz val="11"/>
      <color rgb="FFFFE4C1"/>
      <name val="Calibri"/>
      <family val="2"/>
      <scheme val="minor"/>
    </font>
    <font>
      <sz val="11"/>
      <color rgb="FFDAC1FF"/>
      <name val="Calibri"/>
      <family val="2"/>
      <scheme val="minor"/>
    </font>
    <font>
      <sz val="11"/>
      <color rgb="FFC1FFCE"/>
      <name val="Calibri"/>
      <family val="2"/>
      <scheme val="minor"/>
    </font>
    <font>
      <b/>
      <i/>
      <sz val="11"/>
      <color theme="1"/>
      <name val="Calibri"/>
      <family val="2"/>
      <scheme val="minor"/>
    </font>
    <font>
      <sz val="22"/>
      <color theme="1"/>
      <name val="Calibri"/>
      <family val="2"/>
      <scheme val="minor"/>
    </font>
    <font>
      <b/>
      <sz val="26"/>
      <color rgb="FFFFFF00"/>
      <name val="Calibri"/>
      <family val="2"/>
      <scheme val="minor"/>
    </font>
  </fonts>
  <fills count="29">
    <fill>
      <patternFill patternType="none"/>
    </fill>
    <fill>
      <patternFill patternType="gray125"/>
    </fill>
    <fill>
      <patternFill patternType="solid">
        <fgColor theme="1"/>
        <bgColor indexed="64"/>
      </patternFill>
    </fill>
    <fill>
      <patternFill patternType="solid">
        <fgColor rgb="FF001580"/>
        <bgColor indexed="64"/>
      </patternFill>
    </fill>
    <fill>
      <patternFill patternType="solid">
        <fgColor rgb="FF2E8000"/>
        <bgColor indexed="64"/>
      </patternFill>
    </fill>
    <fill>
      <patternFill patternType="solid">
        <fgColor rgb="FF800043"/>
        <bgColor indexed="64"/>
      </patternFill>
    </fill>
    <fill>
      <patternFill patternType="solid">
        <fgColor rgb="FF005B80"/>
        <bgColor indexed="64"/>
      </patternFill>
    </fill>
    <fill>
      <patternFill patternType="solid">
        <fgColor rgb="FF748000"/>
        <bgColor indexed="64"/>
      </patternFill>
    </fill>
    <fill>
      <patternFill patternType="solid">
        <fgColor rgb="FF7A0080"/>
        <bgColor indexed="64"/>
      </patternFill>
    </fill>
    <fill>
      <patternFill patternType="solid">
        <fgColor rgb="FF008062"/>
        <bgColor indexed="64"/>
      </patternFill>
    </fill>
    <fill>
      <patternFill patternType="solid">
        <fgColor rgb="FF804900"/>
        <bgColor indexed="64"/>
      </patternFill>
    </fill>
    <fill>
      <patternFill patternType="solid">
        <fgColor rgb="FF340080"/>
        <bgColor indexed="64"/>
      </patternFill>
    </fill>
    <fill>
      <patternFill patternType="solid">
        <fgColor rgb="FF00801B"/>
        <bgColor indexed="64"/>
      </patternFill>
    </fill>
    <fill>
      <patternFill patternType="solid">
        <fgColor rgb="FF800000"/>
        <bgColor indexed="64"/>
      </patternFill>
    </fill>
    <fill>
      <patternFill patternType="solid">
        <fgColor rgb="FFFFC1C1"/>
        <bgColor indexed="64"/>
      </patternFill>
    </fill>
    <fill>
      <patternFill patternType="solid">
        <fgColor rgb="FFC1CBFF"/>
        <bgColor indexed="64"/>
      </patternFill>
    </fill>
    <fill>
      <patternFill patternType="solid">
        <fgColor rgb="FFD7FFC1"/>
        <bgColor indexed="64"/>
      </patternFill>
    </fill>
    <fill>
      <patternFill patternType="solid">
        <fgColor rgb="FFFFC1E1"/>
        <bgColor indexed="64"/>
      </patternFill>
    </fill>
    <fill>
      <patternFill patternType="solid">
        <fgColor rgb="FFC1EDFF"/>
        <bgColor indexed="64"/>
      </patternFill>
    </fill>
    <fill>
      <patternFill patternType="solid">
        <fgColor rgb="FFF9FFC1"/>
        <bgColor indexed="64"/>
      </patternFill>
    </fill>
    <fill>
      <patternFill patternType="solid">
        <fgColor rgb="FFFCC1FF"/>
        <bgColor indexed="64"/>
      </patternFill>
    </fill>
    <fill>
      <patternFill patternType="solid">
        <fgColor rgb="FFC1FFF0"/>
        <bgColor indexed="64"/>
      </patternFill>
    </fill>
    <fill>
      <patternFill patternType="solid">
        <fgColor rgb="FFFFE4C1"/>
        <bgColor indexed="64"/>
      </patternFill>
    </fill>
    <fill>
      <patternFill patternType="solid">
        <fgColor rgb="FFDAC1FF"/>
        <bgColor indexed="64"/>
      </patternFill>
    </fill>
    <fill>
      <patternFill patternType="solid">
        <fgColor rgb="FFC1FFCE"/>
        <bgColor indexed="64"/>
      </patternFill>
    </fill>
    <fill>
      <patternFill patternType="solid">
        <fgColor theme="0"/>
        <bgColor indexed="64"/>
      </patternFill>
    </fill>
    <fill>
      <patternFill patternType="solid">
        <fgColor theme="3"/>
        <bgColor indexed="64"/>
      </patternFill>
    </fill>
    <fill>
      <patternFill patternType="solid">
        <fgColor theme="0" tint="-4.9989318521683403E-2"/>
        <bgColor indexed="64"/>
      </patternFill>
    </fill>
    <fill>
      <patternFill patternType="solid">
        <fgColor rgb="FFFF0000"/>
        <bgColor indexed="64"/>
      </patternFill>
    </fill>
  </fills>
  <borders count="20">
    <border>
      <left/>
      <right/>
      <top/>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ck">
        <color indexed="64"/>
      </top>
      <bottom/>
      <diagonal/>
    </border>
    <border>
      <left style="thick">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theme="0" tint="-0.14999847407452621"/>
      </right>
      <top style="thick">
        <color indexed="64"/>
      </top>
      <bottom style="thick">
        <color indexed="64"/>
      </bottom>
      <diagonal/>
    </border>
  </borders>
  <cellStyleXfs count="2">
    <xf numFmtId="0" fontId="0" fillId="0" borderId="0"/>
    <xf numFmtId="9" fontId="1" fillId="0" borderId="0" applyFont="0" applyFill="0" applyBorder="0" applyAlignment="0" applyProtection="0"/>
  </cellStyleXfs>
  <cellXfs count="90">
    <xf numFmtId="0" fontId="0" fillId="0" borderId="0" xfId="0"/>
    <xf numFmtId="2" fontId="0" fillId="0" borderId="0" xfId="0" applyNumberFormat="1"/>
    <xf numFmtId="0" fontId="5" fillId="0" borderId="0" xfId="0" applyFont="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0" borderId="0" xfId="0" applyAlignment="1">
      <alignment shrinkToFit="1"/>
    </xf>
    <xf numFmtId="0" fontId="0" fillId="0" borderId="0" xfId="0" applyAlignment="1">
      <alignment vertical="top"/>
    </xf>
    <xf numFmtId="0" fontId="0" fillId="0" borderId="0" xfId="0" applyAlignment="1" applyProtection="1">
      <alignment vertical="top" wrapText="1"/>
      <protection locked="0"/>
    </xf>
    <xf numFmtId="0" fontId="0" fillId="0" borderId="0" xfId="0" applyProtection="1">
      <protection hidden="1"/>
    </xf>
    <xf numFmtId="9" fontId="0" fillId="0" borderId="0" xfId="1" applyFont="1" applyProtection="1">
      <protection hidden="1"/>
    </xf>
    <xf numFmtId="0" fontId="3" fillId="2" borderId="0" xfId="0" applyFont="1" applyFill="1" applyAlignment="1">
      <alignment vertical="top"/>
    </xf>
    <xf numFmtId="164" fontId="3" fillId="2" borderId="0" xfId="0" applyNumberFormat="1" applyFont="1" applyFill="1" applyAlignment="1">
      <alignment vertical="top"/>
    </xf>
    <xf numFmtId="2" fontId="3" fillId="2" borderId="11" xfId="0" applyNumberFormat="1" applyFont="1" applyFill="1" applyBorder="1" applyAlignment="1">
      <alignment vertical="top"/>
    </xf>
    <xf numFmtId="2" fontId="3" fillId="2" borderId="0" xfId="0" applyNumberFormat="1" applyFont="1" applyFill="1" applyAlignment="1">
      <alignment vertical="top"/>
    </xf>
    <xf numFmtId="2" fontId="3" fillId="2" borderId="3" xfId="0" applyNumberFormat="1" applyFont="1" applyFill="1" applyBorder="1" applyAlignment="1">
      <alignment vertical="top"/>
    </xf>
    <xf numFmtId="2" fontId="3" fillId="2" borderId="12" xfId="0" applyNumberFormat="1" applyFont="1" applyFill="1" applyBorder="1" applyAlignment="1">
      <alignment vertical="top"/>
    </xf>
    <xf numFmtId="0" fontId="3" fillId="2" borderId="11" xfId="0" applyFont="1" applyFill="1" applyBorder="1" applyAlignment="1">
      <alignment vertical="top"/>
    </xf>
    <xf numFmtId="0" fontId="3" fillId="2" borderId="0" xfId="0" applyFont="1" applyFill="1" applyAlignment="1">
      <alignment vertical="top" wrapText="1"/>
    </xf>
    <xf numFmtId="0" fontId="0" fillId="0" borderId="0" xfId="0" applyAlignment="1">
      <alignment horizontal="center"/>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0" borderId="0" xfId="0" applyAlignment="1" applyProtection="1">
      <alignment wrapText="1"/>
      <protection locked="0"/>
    </xf>
    <xf numFmtId="0" fontId="0" fillId="0" borderId="2" xfId="0" applyBorder="1" applyAlignment="1" applyProtection="1">
      <alignment wrapText="1"/>
      <protection locked="0"/>
    </xf>
    <xf numFmtId="1" fontId="0" fillId="0" borderId="0" xfId="0" applyNumberFormat="1"/>
    <xf numFmtId="0" fontId="15" fillId="24" borderId="13" xfId="0" applyFont="1" applyFill="1" applyBorder="1"/>
    <xf numFmtId="0" fontId="15" fillId="24" borderId="8" xfId="0" applyFont="1" applyFill="1" applyBorder="1"/>
    <xf numFmtId="0" fontId="14" fillId="23" borderId="13" xfId="0" applyFont="1" applyFill="1" applyBorder="1"/>
    <xf numFmtId="0" fontId="14" fillId="23" borderId="8" xfId="0" applyFont="1" applyFill="1" applyBorder="1"/>
    <xf numFmtId="0" fontId="13" fillId="22" borderId="13" xfId="0" applyFont="1" applyFill="1" applyBorder="1"/>
    <xf numFmtId="0" fontId="13" fillId="22" borderId="8" xfId="0" applyFont="1" applyFill="1" applyBorder="1"/>
    <xf numFmtId="0" fontId="12" fillId="21" borderId="13" xfId="0" applyFont="1" applyFill="1" applyBorder="1"/>
    <xf numFmtId="0" fontId="12" fillId="21" borderId="8" xfId="0" applyFont="1" applyFill="1" applyBorder="1"/>
    <xf numFmtId="0" fontId="11" fillId="20" borderId="13" xfId="0" applyFont="1" applyFill="1" applyBorder="1"/>
    <xf numFmtId="0" fontId="11" fillId="20" borderId="8" xfId="0" applyFont="1" applyFill="1" applyBorder="1"/>
    <xf numFmtId="0" fontId="10" fillId="19" borderId="13" xfId="0" applyFont="1" applyFill="1" applyBorder="1"/>
    <xf numFmtId="0" fontId="10" fillId="19" borderId="8" xfId="0" applyFont="1" applyFill="1" applyBorder="1"/>
    <xf numFmtId="0" fontId="9" fillId="18" borderId="13" xfId="0" applyFont="1" applyFill="1" applyBorder="1"/>
    <xf numFmtId="0" fontId="9" fillId="18" borderId="8" xfId="0" applyFont="1" applyFill="1" applyBorder="1"/>
    <xf numFmtId="0" fontId="8" fillId="17" borderId="13" xfId="0" applyFont="1" applyFill="1" applyBorder="1"/>
    <xf numFmtId="0" fontId="8" fillId="17" borderId="8" xfId="0" applyFont="1" applyFill="1" applyBorder="1"/>
    <xf numFmtId="0" fontId="7" fillId="16" borderId="13" xfId="0" applyFont="1" applyFill="1" applyBorder="1"/>
    <xf numFmtId="0" fontId="7" fillId="16" borderId="8" xfId="0" applyFont="1" applyFill="1" applyBorder="1"/>
    <xf numFmtId="0" fontId="6" fillId="15" borderId="13" xfId="0" applyFont="1" applyFill="1" applyBorder="1"/>
    <xf numFmtId="0" fontId="6" fillId="15" borderId="8" xfId="0" applyFont="1" applyFill="1" applyBorder="1"/>
    <xf numFmtId="0" fontId="16" fillId="14" borderId="13" xfId="0" applyFont="1" applyFill="1" applyBorder="1"/>
    <xf numFmtId="0" fontId="16" fillId="14" borderId="8" xfId="0" applyFont="1" applyFill="1" applyBorder="1"/>
    <xf numFmtId="0" fontId="17" fillId="13" borderId="13" xfId="0" applyFont="1" applyFill="1" applyBorder="1"/>
    <xf numFmtId="0" fontId="17" fillId="13" borderId="8" xfId="0" applyFont="1" applyFill="1" applyBorder="1"/>
    <xf numFmtId="0" fontId="19" fillId="3" borderId="13" xfId="0" applyFont="1" applyFill="1" applyBorder="1"/>
    <xf numFmtId="0" fontId="19" fillId="3" borderId="8" xfId="0" applyFont="1" applyFill="1" applyBorder="1"/>
    <xf numFmtId="0" fontId="20" fillId="4" borderId="13" xfId="0" applyFont="1" applyFill="1" applyBorder="1"/>
    <xf numFmtId="0" fontId="20" fillId="4" borderId="8" xfId="0" applyFont="1" applyFill="1" applyBorder="1"/>
    <xf numFmtId="0" fontId="21" fillId="5" borderId="13" xfId="0" applyFont="1" applyFill="1" applyBorder="1"/>
    <xf numFmtId="0" fontId="21" fillId="5" borderId="8" xfId="0" applyFont="1" applyFill="1" applyBorder="1"/>
    <xf numFmtId="0" fontId="22" fillId="6" borderId="13" xfId="0" applyFont="1" applyFill="1" applyBorder="1"/>
    <xf numFmtId="0" fontId="22" fillId="6" borderId="8" xfId="0" applyFont="1" applyFill="1" applyBorder="1"/>
    <xf numFmtId="0" fontId="23" fillId="7" borderId="13" xfId="0" applyFont="1" applyFill="1" applyBorder="1"/>
    <xf numFmtId="0" fontId="23" fillId="7" borderId="8" xfId="0" applyFont="1" applyFill="1" applyBorder="1"/>
    <xf numFmtId="0" fontId="24" fillId="8" borderId="13" xfId="0" applyFont="1" applyFill="1" applyBorder="1"/>
    <xf numFmtId="0" fontId="24" fillId="8" borderId="8" xfId="0" applyFont="1" applyFill="1" applyBorder="1"/>
    <xf numFmtId="0" fontId="25" fillId="9" borderId="13" xfId="0" applyFont="1" applyFill="1" applyBorder="1"/>
    <xf numFmtId="0" fontId="25" fillId="9" borderId="8" xfId="0" applyFont="1" applyFill="1" applyBorder="1"/>
    <xf numFmtId="0" fontId="26" fillId="10" borderId="13" xfId="0" applyFont="1" applyFill="1" applyBorder="1"/>
    <xf numFmtId="0" fontId="26" fillId="10" borderId="8" xfId="0" applyFont="1" applyFill="1" applyBorder="1"/>
    <xf numFmtId="0" fontId="27" fillId="11" borderId="13" xfId="0" applyFont="1" applyFill="1" applyBorder="1"/>
    <xf numFmtId="0" fontId="27" fillId="11" borderId="8" xfId="0" applyFont="1" applyFill="1" applyBorder="1"/>
    <xf numFmtId="0" fontId="28" fillId="12" borderId="13" xfId="0" applyFont="1" applyFill="1" applyBorder="1"/>
    <xf numFmtId="0" fontId="28" fillId="12" borderId="8" xfId="0" applyFont="1" applyFill="1" applyBorder="1"/>
    <xf numFmtId="2" fontId="0" fillId="0" borderId="1" xfId="0" applyNumberFormat="1" applyBorder="1" applyProtection="1">
      <protection locked="0"/>
    </xf>
    <xf numFmtId="2" fontId="5" fillId="0" borderId="0" xfId="0" applyNumberFormat="1" applyFont="1"/>
    <xf numFmtId="0" fontId="31" fillId="28" borderId="11" xfId="0" applyFont="1" applyFill="1" applyBorder="1" applyAlignment="1">
      <alignment horizontal="center" vertical="top" wrapText="1"/>
    </xf>
    <xf numFmtId="0" fontId="0" fillId="25" borderId="17" xfId="0" applyFill="1" applyBorder="1" applyAlignment="1">
      <alignment horizontal="left" wrapText="1" indent="2"/>
    </xf>
    <xf numFmtId="0" fontId="0" fillId="25" borderId="18" xfId="0" applyFill="1" applyBorder="1" applyAlignment="1">
      <alignment horizontal="left" wrapText="1" indent="2"/>
    </xf>
    <xf numFmtId="0" fontId="0" fillId="25" borderId="19" xfId="0" applyFill="1" applyBorder="1" applyAlignment="1">
      <alignment horizontal="left" wrapText="1" indent="2"/>
    </xf>
    <xf numFmtId="0" fontId="30" fillId="27" borderId="18" xfId="0" applyFont="1" applyFill="1" applyBorder="1"/>
    <xf numFmtId="0" fontId="30" fillId="27" borderId="2" xfId="0" applyFont="1" applyFill="1" applyBorder="1"/>
    <xf numFmtId="0" fontId="0" fillId="25" borderId="13" xfId="0" applyFill="1" applyBorder="1" applyAlignment="1">
      <alignment wrapText="1"/>
    </xf>
    <xf numFmtId="0" fontId="0" fillId="25" borderId="10" xfId="0" applyFill="1" applyBorder="1" applyAlignment="1">
      <alignment wrapText="1"/>
    </xf>
    <xf numFmtId="0" fontId="0" fillId="25" borderId="8" xfId="0" applyFill="1" applyBorder="1" applyAlignment="1">
      <alignment wrapText="1"/>
    </xf>
    <xf numFmtId="0" fontId="2" fillId="25" borderId="13" xfId="0" applyFont="1" applyFill="1" applyBorder="1"/>
    <xf numFmtId="0" fontId="2" fillId="25" borderId="10" xfId="0" applyFont="1" applyFill="1" applyBorder="1"/>
    <xf numFmtId="0" fontId="2" fillId="25" borderId="8" xfId="0" applyFont="1" applyFill="1" applyBorder="1"/>
    <xf numFmtId="0" fontId="0" fillId="25" borderId="15" xfId="0" applyFill="1" applyBorder="1" applyAlignment="1">
      <alignment wrapText="1"/>
    </xf>
    <xf numFmtId="0" fontId="0" fillId="25" borderId="14" xfId="0" applyFill="1" applyBorder="1" applyAlignment="1">
      <alignment wrapText="1"/>
    </xf>
    <xf numFmtId="0" fontId="0" fillId="25" borderId="16" xfId="0" applyFill="1" applyBorder="1" applyAlignment="1">
      <alignment wrapText="1"/>
    </xf>
    <xf numFmtId="0" fontId="18" fillId="26" borderId="13" xfId="0" applyFont="1" applyFill="1" applyBorder="1" applyAlignment="1">
      <alignment horizontal="center"/>
    </xf>
    <xf numFmtId="0" fontId="18" fillId="26" borderId="10" xfId="0" applyFont="1" applyFill="1" applyBorder="1" applyAlignment="1">
      <alignment horizontal="center"/>
    </xf>
    <xf numFmtId="0" fontId="18" fillId="26" borderId="8" xfId="0" applyFont="1" applyFill="1" applyBorder="1" applyAlignment="1">
      <alignment horizontal="center"/>
    </xf>
  </cellXfs>
  <cellStyles count="2">
    <cellStyle name="Normal" xfId="0" builtinId="0"/>
    <cellStyle name="Procent" xfId="1" builtinId="5"/>
  </cellStyles>
  <dxfs count="63">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top" textRotation="0" wrapText="1"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top" textRotation="0" wrapText="0" indent="0" justifyLastLine="0" shrinkToFit="0" readingOrder="0"/>
      <border diagonalUp="0" diagonalDown="0" outline="0">
        <left/>
        <right/>
        <top style="thick">
          <color indexed="64"/>
        </top>
        <bottom/>
      </border>
    </dxf>
    <dxf>
      <font>
        <b val="0"/>
        <i val="0"/>
        <strike val="0"/>
        <condense val="0"/>
        <extend val="0"/>
        <outline val="0"/>
        <shadow val="0"/>
        <u val="none"/>
        <vertAlign val="baseline"/>
        <sz val="11"/>
        <color theme="0"/>
        <name val="Calibri"/>
        <family val="2"/>
        <scheme val="minor"/>
      </font>
      <numFmt numFmtId="2" formatCode="0.00"/>
      <fill>
        <patternFill patternType="solid">
          <fgColor indexed="64"/>
          <bgColor theme="1"/>
        </patternFill>
      </fill>
      <alignment horizontal="general" vertical="top" textRotation="0" wrapText="0" indent="0" justifyLastLine="0" shrinkToFit="0" readingOrder="0"/>
      <border diagonalUp="0" diagonalDown="0" outline="0">
        <left style="thick">
          <color indexed="64"/>
        </left>
        <right/>
        <top style="thin">
          <color indexed="64"/>
        </top>
        <bottom/>
      </border>
    </dxf>
    <dxf>
      <font>
        <b val="0"/>
        <i val="0"/>
        <strike val="0"/>
        <condense val="0"/>
        <extend val="0"/>
        <outline val="0"/>
        <shadow val="0"/>
        <u val="none"/>
        <vertAlign val="baseline"/>
        <sz val="11"/>
        <color theme="0"/>
        <name val="Calibri"/>
        <family val="2"/>
        <scheme val="minor"/>
      </font>
      <numFmt numFmtId="2" formatCode="0.00"/>
      <fill>
        <patternFill patternType="solid">
          <fgColor indexed="64"/>
          <bgColor theme="1"/>
        </patternFill>
      </fill>
      <alignment horizontal="general" vertical="top" textRotation="0" wrapText="0" indent="0" justifyLastLine="0" shrinkToFit="0" readingOrder="0"/>
      <border diagonalUp="0" diagonalDown="0" outline="0">
        <left style="thick">
          <color indexed="64"/>
        </left>
        <right/>
        <top/>
        <bottom/>
      </border>
    </dxf>
    <dxf>
      <font>
        <b val="0"/>
        <i val="0"/>
        <strike val="0"/>
        <condense val="0"/>
        <extend val="0"/>
        <outline val="0"/>
        <shadow val="0"/>
        <u val="none"/>
        <vertAlign val="baseline"/>
        <sz val="11"/>
        <color theme="0"/>
        <name val="Calibri"/>
        <family val="2"/>
        <scheme val="minor"/>
      </font>
      <numFmt numFmtId="2" formatCode="0.00"/>
      <fill>
        <patternFill patternType="solid">
          <fgColor indexed="64"/>
          <bgColor theme="1"/>
        </patternFill>
      </fill>
      <alignment horizontal="general" vertical="top" textRotation="0" wrapText="0" indent="0" justifyLastLine="0" shrinkToFit="0" readingOrder="0"/>
      <border diagonalUp="0" diagonalDown="0" outline="0">
        <left style="thick">
          <color indexed="64"/>
        </left>
        <right/>
        <top/>
        <bottom/>
      </border>
    </dxf>
    <dxf>
      <font>
        <b val="0"/>
        <i val="0"/>
        <strike val="0"/>
        <condense val="0"/>
        <extend val="0"/>
        <outline val="0"/>
        <shadow val="0"/>
        <u val="none"/>
        <vertAlign val="baseline"/>
        <sz val="11"/>
        <color theme="0"/>
        <name val="Calibri"/>
        <family val="2"/>
        <scheme val="minor"/>
      </font>
      <numFmt numFmtId="2" formatCode="0.00"/>
      <fill>
        <patternFill patternType="solid">
          <fgColor indexed="64"/>
          <bgColor theme="1"/>
        </patternFill>
      </fill>
      <alignment horizontal="general" vertical="top" textRotation="0" wrapText="0" indent="0" justifyLastLine="0" shrinkToFit="0" readingOrder="0"/>
      <border diagonalUp="0" diagonalDown="0" outline="0">
        <left style="thick">
          <color indexed="64"/>
        </left>
        <right/>
        <top/>
        <bottom/>
      </border>
    </dxf>
    <dxf>
      <font>
        <b val="0"/>
        <i val="0"/>
        <strike val="0"/>
        <condense val="0"/>
        <extend val="0"/>
        <outline val="0"/>
        <shadow val="0"/>
        <u val="none"/>
        <vertAlign val="baseline"/>
        <sz val="11"/>
        <color theme="0"/>
        <name val="Calibri"/>
        <family val="2"/>
        <scheme val="minor"/>
      </font>
      <numFmt numFmtId="2" formatCode="0.00"/>
      <fill>
        <patternFill patternType="solid">
          <fgColor indexed="64"/>
          <bgColor theme="1"/>
        </patternFill>
      </fill>
      <alignment horizontal="general" vertical="top" textRotation="0" wrapText="0" indent="0" justifyLastLine="0" shrinkToFit="0" readingOrder="0"/>
    </dxf>
    <dxf>
      <font>
        <b val="0"/>
        <i val="0"/>
        <strike val="0"/>
        <condense val="0"/>
        <extend val="0"/>
        <outline val="0"/>
        <shadow val="0"/>
        <u val="none"/>
        <vertAlign val="baseline"/>
        <sz val="11"/>
        <color theme="0"/>
        <name val="Calibri"/>
        <family val="2"/>
        <scheme val="minor"/>
      </font>
      <numFmt numFmtId="2" formatCode="0.00"/>
      <fill>
        <patternFill patternType="solid">
          <fgColor indexed="64"/>
          <bgColor theme="1"/>
        </patternFill>
      </fill>
      <alignment horizontal="general" vertical="top" textRotation="0" wrapText="0" indent="0" justifyLastLine="0" shrinkToFit="0" readingOrder="0"/>
    </dxf>
    <dxf>
      <font>
        <b val="0"/>
        <i val="0"/>
        <strike val="0"/>
        <condense val="0"/>
        <extend val="0"/>
        <outline val="0"/>
        <shadow val="0"/>
        <u val="none"/>
        <vertAlign val="baseline"/>
        <sz val="11"/>
        <color theme="0"/>
        <name val="Calibri"/>
        <family val="2"/>
        <scheme val="minor"/>
      </font>
      <numFmt numFmtId="2" formatCode="0.00"/>
      <fill>
        <patternFill patternType="solid">
          <fgColor indexed="64"/>
          <bgColor theme="1"/>
        </patternFill>
      </fill>
      <alignment horizontal="general" vertical="top" textRotation="0" wrapText="0" indent="0" justifyLastLine="0" shrinkToFit="0" readingOrder="0"/>
      <border diagonalUp="0" diagonalDown="0" outline="0">
        <left/>
        <right/>
        <top style="thick">
          <color indexed="64"/>
        </top>
        <bottom/>
      </border>
    </dxf>
    <dxf>
      <font>
        <b val="0"/>
        <i val="0"/>
        <strike val="0"/>
        <condense val="0"/>
        <extend val="0"/>
        <outline val="0"/>
        <shadow val="0"/>
        <u val="none"/>
        <vertAlign val="baseline"/>
        <sz val="11"/>
        <color theme="0"/>
        <name val="Calibri"/>
        <family val="2"/>
        <scheme val="minor"/>
      </font>
      <numFmt numFmtId="164" formatCode="0.000"/>
      <fill>
        <patternFill patternType="solid">
          <fgColor indexed="64"/>
          <bgColor theme="1"/>
        </patternFill>
      </fill>
      <alignment horizontal="general" vertical="top" textRotation="0" wrapText="0"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top" textRotation="0" wrapText="0"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top" textRotation="0" wrapText="0"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top" textRotation="0" wrapText="0"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top" textRotation="0" wrapText="0"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top" textRotation="0" wrapText="0"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top" textRotation="0" wrapText="0"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top" textRotation="0" wrapText="0" indent="0" justifyLastLine="0" shrinkToFit="0" readingOrder="0"/>
    </dxf>
    <dxf>
      <font>
        <b/>
        <i val="0"/>
        <color theme="0"/>
      </font>
      <fill>
        <patternFill>
          <bgColor rgb="FFFF0000"/>
        </patternFill>
      </fill>
    </dxf>
    <dxf>
      <font>
        <b val="0"/>
        <i val="0"/>
        <color theme="1"/>
      </font>
      <fill>
        <patternFill>
          <bgColor rgb="FFFFFF00"/>
        </patternFill>
      </fill>
    </dxf>
    <dxf>
      <font>
        <color theme="0"/>
      </font>
      <fill>
        <patternFill>
          <bgColor theme="9" tint="-0.24994659260841701"/>
        </patternFill>
      </fill>
    </dxf>
    <dxf>
      <font>
        <color rgb="FFFF0000"/>
      </font>
    </dxf>
    <dxf>
      <fill>
        <patternFill>
          <bgColor theme="4" tint="0.59996337778862885"/>
        </patternFill>
      </fill>
    </dxf>
    <dxf>
      <fill>
        <patternFill>
          <bgColor theme="4" tint="0.79998168889431442"/>
        </patternFill>
      </fill>
    </dxf>
    <dxf>
      <fill>
        <patternFill>
          <bgColor theme="5" tint="0.59996337778862885"/>
        </patternFill>
      </fill>
    </dxf>
    <dxf>
      <fill>
        <patternFill>
          <bgColor theme="5" tint="0.79998168889431442"/>
        </patternFill>
      </fill>
    </dxf>
    <dxf>
      <fill>
        <patternFill>
          <bgColor theme="6" tint="0.59996337778862885"/>
        </patternFill>
      </fill>
    </dxf>
    <dxf>
      <fill>
        <patternFill>
          <bgColor theme="6" tint="0.79998168889431442"/>
        </patternFill>
      </fill>
    </dxf>
    <dxf>
      <fill>
        <patternFill>
          <bgColor theme="7" tint="0.59996337778862885"/>
        </patternFill>
      </fill>
    </dxf>
    <dxf>
      <fill>
        <patternFill>
          <bgColor theme="7" tint="0.79998168889431442"/>
        </patternFill>
      </fill>
    </dxf>
    <dxf>
      <fill>
        <patternFill>
          <bgColor theme="8" tint="0.59996337778862885"/>
        </patternFill>
      </fill>
    </dxf>
    <dxf>
      <fill>
        <patternFill>
          <bgColor theme="8" tint="0.79998168889431442"/>
        </patternFill>
      </fill>
    </dxf>
    <dxf>
      <fill>
        <patternFill>
          <bgColor theme="9" tint="0.59996337778862885"/>
        </patternFill>
      </fill>
    </dxf>
    <dxf>
      <fill>
        <patternFill>
          <bgColor theme="9" tint="0.79998168889431442"/>
        </patternFill>
      </fill>
    </dxf>
    <dxf>
      <font>
        <color theme="0"/>
      </font>
      <fill>
        <patternFill>
          <bgColor theme="4" tint="-0.499984740745262"/>
        </patternFill>
      </fill>
    </dxf>
    <dxf>
      <font>
        <color theme="0"/>
      </font>
      <fill>
        <patternFill>
          <bgColor theme="4" tint="-0.24994659260841701"/>
        </patternFill>
      </fill>
    </dxf>
    <dxf>
      <font>
        <color theme="0"/>
      </font>
      <fill>
        <patternFill>
          <bgColor theme="5" tint="-0.499984740745262"/>
        </patternFill>
      </fill>
    </dxf>
    <dxf>
      <font>
        <color theme="0"/>
      </font>
      <fill>
        <patternFill>
          <bgColor theme="5" tint="-0.24994659260841701"/>
        </patternFill>
      </fill>
    </dxf>
    <dxf>
      <font>
        <color theme="0"/>
      </font>
      <fill>
        <patternFill>
          <bgColor theme="6" tint="-0.499984740745262"/>
        </patternFill>
      </fill>
    </dxf>
    <dxf>
      <font>
        <color theme="0"/>
      </font>
      <fill>
        <patternFill>
          <bgColor theme="6" tint="-0.24994659260841701"/>
        </patternFill>
      </fill>
    </dxf>
    <dxf>
      <font>
        <color theme="0"/>
      </font>
      <fill>
        <patternFill>
          <bgColor theme="7" tint="-0.499984740745262"/>
        </patternFill>
      </fill>
    </dxf>
    <dxf>
      <font>
        <color theme="0"/>
      </font>
      <fill>
        <patternFill>
          <bgColor theme="7" tint="-0.24994659260841701"/>
        </patternFill>
      </fill>
    </dxf>
    <dxf>
      <font>
        <color theme="0"/>
      </font>
      <fill>
        <patternFill>
          <bgColor theme="8" tint="-0.499984740745262"/>
        </patternFill>
      </fill>
    </dxf>
    <dxf>
      <font>
        <color theme="0"/>
      </font>
      <fill>
        <patternFill>
          <bgColor theme="8" tint="-0.24994659260841701"/>
        </patternFill>
      </fill>
    </dxf>
    <dxf>
      <font>
        <color theme="0"/>
      </font>
      <fill>
        <patternFill>
          <bgColor theme="9" tint="-0.499984740745262"/>
        </patternFill>
      </fill>
    </dxf>
    <dxf>
      <numFmt numFmtId="0" formatCode="General"/>
      <alignment horizontal="general" vertical="bottom" textRotation="0" wrapText="0" indent="0" justifyLastLine="0" shrinkToFit="1" readingOrder="0"/>
      <border>
        <left style="thick">
          <color indexed="64"/>
        </left>
      </border>
    </dxf>
    <dxf>
      <alignment horizontal="general" vertical="bottom" textRotation="0" wrapText="1" indent="0" justifyLastLine="0" shrinkToFit="0" readingOrder="0"/>
      <border diagonalUp="0" diagonalDown="0">
        <left style="thick">
          <color indexed="64"/>
        </left>
        <right style="thick">
          <color indexed="64"/>
        </right>
        <top style="thick">
          <color indexed="64"/>
        </top>
        <bottom style="thick">
          <color indexed="64"/>
        </bottom>
        <vertical style="thick">
          <color indexed="64"/>
        </vertical>
        <horizontal style="thick">
          <color indexed="64"/>
        </horizontal>
      </border>
      <protection locked="0" hidden="0"/>
    </dxf>
    <dxf>
      <numFmt numFmtId="0" formatCode="General"/>
      <fill>
        <patternFill patternType="solid">
          <fgColor indexed="64"/>
          <bgColor theme="1"/>
        </patternFill>
      </fill>
    </dxf>
    <dxf>
      <numFmt numFmtId="0" formatCode="General"/>
      <fill>
        <patternFill patternType="solid">
          <fgColor indexed="64"/>
          <bgColor theme="1"/>
        </patternFill>
      </fill>
      <border diagonalUp="0" diagonalDown="0">
        <left style="thin">
          <color indexed="64"/>
        </left>
        <right style="thin">
          <color indexed="64"/>
        </right>
        <top/>
        <bottom/>
        <vertical/>
        <horizontal/>
      </border>
    </dxf>
    <dxf>
      <fill>
        <patternFill patternType="solid">
          <fgColor indexed="64"/>
          <bgColor theme="1"/>
        </patternFill>
      </fill>
      <border diagonalUp="0" diagonalDown="0">
        <left style="thin">
          <color indexed="64"/>
        </left>
        <right style="thin">
          <color indexed="64"/>
        </right>
        <top/>
        <bottom/>
        <vertical/>
        <horizontal/>
      </border>
    </dxf>
    <dxf>
      <fill>
        <patternFill patternType="solid">
          <fgColor indexed="64"/>
          <bgColor theme="1"/>
        </patternFill>
      </fill>
      <border diagonalUp="0" diagonalDown="0">
        <left style="thin">
          <color indexed="64"/>
        </left>
        <right style="thin">
          <color indexed="64"/>
        </right>
        <top/>
        <bottom/>
        <vertical/>
        <horizontal/>
      </border>
    </dxf>
    <dxf>
      <numFmt numFmtId="0" formatCode="General"/>
      <fill>
        <patternFill patternType="solid">
          <fgColor indexed="64"/>
          <bgColor theme="1"/>
        </patternFill>
      </fill>
      <border diagonalUp="0" diagonalDown="0" outline="0">
        <left/>
        <right style="thin">
          <color indexed="64"/>
        </right>
        <top/>
        <bottom/>
      </border>
    </dxf>
    <dxf>
      <font>
        <b val="0"/>
        <i/>
      </font>
      <numFmt numFmtId="0" formatCode="General"/>
      <border>
        <left style="thick">
          <color indexed="64"/>
        </left>
        <right/>
      </border>
    </dxf>
    <dxf>
      <numFmt numFmtId="2" formatCode="0.00"/>
      <fill>
        <patternFill patternType="none">
          <fgColor indexed="64"/>
          <bgColor auto="1"/>
        </patternFill>
      </fill>
      <border diagonalUp="0" diagonalDown="0">
        <left style="thick">
          <color indexed="64"/>
        </left>
        <right style="thick">
          <color indexed="64"/>
        </right>
        <top style="thick">
          <color indexed="64"/>
        </top>
        <bottom style="thick">
          <color indexed="64"/>
        </bottom>
        <vertical/>
        <horizontal/>
      </border>
      <protection locked="0" hidden="0"/>
    </dxf>
    <dxf>
      <font>
        <i/>
      </font>
      <numFmt numFmtId="2" formatCode="0.00"/>
      <border outline="0">
        <left/>
        <right style="thick">
          <color indexed="64"/>
        </right>
      </border>
    </dxf>
    <dxf>
      <font>
        <i/>
      </font>
      <numFmt numFmtId="0" formatCode="General"/>
    </dxf>
    <dxf>
      <font>
        <i val="0"/>
      </font>
      <alignment horizontal="general" vertical="bottom" textRotation="0" wrapText="0" indent="0" justifyLastLine="0" shrinkToFit="1" readingOrder="0"/>
    </dxf>
    <dxf>
      <font>
        <i val="0"/>
      </font>
      <alignment horizontal="general" vertical="bottom" textRotation="0" wrapText="0" indent="0" justifyLastLine="0" shrinkToFit="1" readingOrder="0"/>
    </dxf>
    <dxf>
      <font>
        <i val="0"/>
      </font>
      <alignment horizontal="general" vertical="bottom" textRotation="0" wrapText="0" indent="0" justifyLastLine="0" shrinkToFit="1"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i val="0"/>
      </font>
    </dxf>
    <dxf>
      <font>
        <i val="0"/>
      </font>
    </dxf>
    <dxf>
      <font>
        <strike val="0"/>
        <outline val="0"/>
        <shadow val="0"/>
        <u val="none"/>
        <vertAlign val="baseline"/>
        <sz val="11"/>
        <color theme="0"/>
        <name val="Calibri"/>
        <family val="2"/>
        <scheme val="minor"/>
      </font>
      <fill>
        <patternFill patternType="solid">
          <fgColor indexed="64"/>
          <bgColor theme="1"/>
        </patternFill>
      </fill>
      <alignment horizontal="general" vertical="top" textRotation="0" indent="0" justifyLastLine="0" shrinkToFit="0" readingOrder="0"/>
    </dxf>
    <dxf>
      <alignment horizontal="general" vertical="top" textRotation="0" wrapText="1" indent="0" justifyLastLine="0" shrinkToFit="0" readingOrder="0"/>
      <protection locked="0" hidden="0"/>
    </dxf>
  </dxfs>
  <tableStyles count="0" defaultTableStyle="TableStyleMedium2" defaultPivotStyle="PivotStyleLight16"/>
  <colors>
    <mruColors>
      <color rgb="FF00801B"/>
      <color rgb="FFC1FFCE"/>
      <color rgb="FF340080"/>
      <color rgb="FFDAC1FF"/>
      <color rgb="FF804900"/>
      <color rgb="FFFFE4C1"/>
      <color rgb="FF008062"/>
      <color rgb="FFC1FFF0"/>
      <color rgb="FF7A0080"/>
      <color rgb="FFFCC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4.xml"/><Relationship Id="rId10"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'Beräkningar för instruktioner'!$H$1</c:f>
              <c:strCache>
                <c:ptCount val="1"/>
                <c:pt idx="0">
                  <c:v>0</c:v>
                </c:pt>
              </c:strCache>
            </c:strRef>
          </c:tx>
          <c:spPr>
            <a:ln w="25400" cap="rnd">
              <a:noFill/>
              <a:round/>
            </a:ln>
            <a:effectLst>
              <a:outerShdw blurRad="57150" dist="19050" dir="5400000" algn="ctr" rotWithShape="0">
                <a:srgbClr val="000000">
                  <a:alpha val="63000"/>
                </a:srgbClr>
              </a:outerShdw>
            </a:effectLst>
          </c:spPr>
          <c:marker>
            <c:symbol val="circle"/>
            <c:size val="6"/>
            <c:spPr>
              <a:solidFill>
                <a:srgbClr val="FFC1C1"/>
              </a:solidFill>
              <a:ln w="9525" cap="rnd">
                <a:solidFill>
                  <a:srgbClr val="800000"/>
                </a:solidFill>
                <a:round/>
              </a:ln>
              <a:effectLst>
                <a:outerShdw blurRad="57150" dist="19050" dir="5400000" algn="ctr" rotWithShape="0">
                  <a:srgbClr val="000000">
                    <a:alpha val="63000"/>
                  </a:srgbClr>
                </a:outerShdw>
              </a:effectLst>
            </c:spPr>
          </c:marker>
          <c:xVal>
            <c:numRef>
              <c:f>'Beräkningar för instruktioner'!$C$2:$C$38</c:f>
              <c:numCache>
                <c:formatCode>General</c:formatCode>
                <c:ptCount val="37"/>
                <c:pt idx="0">
                  <c:v>0.20413992617514948</c:v>
                </c:pt>
                <c:pt idx="1">
                  <c:v>0.32728962777607629</c:v>
                </c:pt>
                <c:pt idx="2">
                  <c:v>0.56710820021201958</c:v>
                </c:pt>
                <c:pt idx="3">
                  <c:v>0.82974186121011329</c:v>
                </c:pt>
                <c:pt idx="4">
                  <c:v>1.285489795914732</c:v>
                </c:pt>
                <c:pt idx="5">
                  <c:v>1.3918323739575291</c:v>
                </c:pt>
                <c:pt idx="6">
                  <c:v>1.7006393997682032</c:v>
                </c:pt>
                <c:pt idx="7">
                  <c:v>2.0478837380536996</c:v>
                </c:pt>
                <c:pt idx="8">
                  <c:v>2.2806903965913121</c:v>
                </c:pt>
                <c:pt idx="9">
                  <c:v>2.6939310247821715</c:v>
                </c:pt>
                <c:pt idx="10">
                  <c:v>2.8662649209071329</c:v>
                </c:pt>
                <c:pt idx="11">
                  <c:v>2.9874028677273463</c:v>
                </c:pt>
                <c:pt idx="12">
                  <c:v>3.3550806676054701</c:v>
                </c:pt>
                <c:pt idx="13">
                  <c:v>3.6945195315256192</c:v>
                </c:pt>
                <c:pt idx="14">
                  <c:v>4.0441311126159381</c:v>
                </c:pt>
                <c:pt idx="15">
                  <c:v>4.1745870068354929</c:v>
                </c:pt>
                <c:pt idx="16">
                  <c:v>4.5561716399760455</c:v>
                </c:pt>
                <c:pt idx="17">
                  <c:v>4.6344146932453256</c:v>
                </c:pt>
                <c:pt idx="18">
                  <c:v>4.9501441969428788</c:v>
                </c:pt>
                <c:pt idx="19">
                  <c:v>5.3942129627296742</c:v>
                </c:pt>
                <c:pt idx="20">
                  <c:v>5.5800571781429626</c:v>
                </c:pt>
                <c:pt idx="21">
                  <c:v>5.9313068792491173</c:v>
                </c:pt>
                <c:pt idx="22">
                  <c:v>6.1371461222863379</c:v>
                </c:pt>
                <c:pt idx="23">
                  <c:v>6.3035195871664582</c:v>
                </c:pt>
                <c:pt idx="24">
                  <c:v>6.6176674794400094</c:v>
                </c:pt>
                <c:pt idx="25">
                  <c:v>6.7927313660995488</c:v>
                </c:pt>
                <c:pt idx="26">
                  <c:v>7.2170227960380062</c:v>
                </c:pt>
                <c:pt idx="27">
                  <c:v>7.3104706592695896</c:v>
                </c:pt>
                <c:pt idx="28">
                  <c:v>7.6020438526099605</c:v>
                </c:pt>
                <c:pt idx="29">
                  <c:v>8.0948056300786373</c:v>
                </c:pt>
                <c:pt idx="30">
                  <c:v>8.2865245761619502</c:v>
                </c:pt>
                <c:pt idx="31">
                  <c:v>8.3937849179879276</c:v>
                </c:pt>
                <c:pt idx="32">
                  <c:v>8.8862519869096559</c:v>
                </c:pt>
                <c:pt idx="33">
                  <c:v>9.175491757658067</c:v>
                </c:pt>
                <c:pt idx="34">
                  <c:v>9.3391957748308077</c:v>
                </c:pt>
                <c:pt idx="35">
                  <c:v>9.7071079458371656</c:v>
                </c:pt>
                <c:pt idx="36">
                  <c:v>9.9856502512308172</c:v>
                </c:pt>
              </c:numCache>
            </c:numRef>
          </c:xVal>
          <c:yVal>
            <c:numRef>
              <c:f>'Beräkningar för instruktioner'!$H$2:$H$38</c:f>
              <c:numCache>
                <c:formatCode>General</c:formatCode>
                <c:ptCount val="37"/>
                <c:pt idx="0">
                  <c:v>0.27166950362335995</c:v>
                </c:pt>
                <c:pt idx="1">
                  <c:v>0.55930721479213952</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yVal>
          <c:smooth val="0"/>
          <c:extLst>
            <c:ext xmlns:c16="http://schemas.microsoft.com/office/drawing/2014/chart" uri="{C3380CC4-5D6E-409C-BE32-E72D297353CC}">
              <c16:uniqueId val="{00000000-B50B-4190-9496-3DD36DA19F67}"/>
            </c:ext>
          </c:extLst>
        </c:ser>
        <c:ser>
          <c:idx val="1"/>
          <c:order val="1"/>
          <c:tx>
            <c:strRef>
              <c:f>'Beräkningar för instruktioner'!$I$1</c:f>
              <c:strCache>
                <c:ptCount val="1"/>
                <c:pt idx="0">
                  <c:v>1</c:v>
                </c:pt>
              </c:strCache>
            </c:strRef>
          </c:tx>
          <c:spPr>
            <a:ln w="25400" cap="rnd">
              <a:noFill/>
              <a:round/>
            </a:ln>
            <a:effectLst>
              <a:outerShdw blurRad="57150" dist="19050" dir="5400000" algn="ctr" rotWithShape="0">
                <a:srgbClr val="000000">
                  <a:alpha val="63000"/>
                </a:srgbClr>
              </a:outerShdw>
            </a:effectLst>
          </c:spPr>
          <c:marker>
            <c:symbol val="circle"/>
            <c:size val="6"/>
            <c:spPr>
              <a:solidFill>
                <a:srgbClr val="C1CBFF"/>
              </a:solidFill>
              <a:ln w="9525" cap="rnd">
                <a:solidFill>
                  <a:srgbClr val="001580"/>
                </a:solidFill>
                <a:round/>
              </a:ln>
              <a:effectLst>
                <a:outerShdw blurRad="57150" dist="19050" dir="5400000" algn="ctr" rotWithShape="0">
                  <a:srgbClr val="000000">
                    <a:alpha val="63000"/>
                  </a:srgbClr>
                </a:outerShdw>
              </a:effectLst>
            </c:spPr>
          </c:marker>
          <c:xVal>
            <c:numRef>
              <c:f>'Beräkningar för instruktioner'!$C$2:$C$38</c:f>
              <c:numCache>
                <c:formatCode>General</c:formatCode>
                <c:ptCount val="37"/>
                <c:pt idx="0">
                  <c:v>0.20413992617514948</c:v>
                </c:pt>
                <c:pt idx="1">
                  <c:v>0.32728962777607629</c:v>
                </c:pt>
                <c:pt idx="2">
                  <c:v>0.56710820021201958</c:v>
                </c:pt>
                <c:pt idx="3">
                  <c:v>0.82974186121011329</c:v>
                </c:pt>
                <c:pt idx="4">
                  <c:v>1.285489795914732</c:v>
                </c:pt>
                <c:pt idx="5">
                  <c:v>1.3918323739575291</c:v>
                </c:pt>
                <c:pt idx="6">
                  <c:v>1.7006393997682032</c:v>
                </c:pt>
                <c:pt idx="7">
                  <c:v>2.0478837380536996</c:v>
                </c:pt>
                <c:pt idx="8">
                  <c:v>2.2806903965913121</c:v>
                </c:pt>
                <c:pt idx="9">
                  <c:v>2.6939310247821715</c:v>
                </c:pt>
                <c:pt idx="10">
                  <c:v>2.8662649209071329</c:v>
                </c:pt>
                <c:pt idx="11">
                  <c:v>2.9874028677273463</c:v>
                </c:pt>
                <c:pt idx="12">
                  <c:v>3.3550806676054701</c:v>
                </c:pt>
                <c:pt idx="13">
                  <c:v>3.6945195315256192</c:v>
                </c:pt>
                <c:pt idx="14">
                  <c:v>4.0441311126159381</c:v>
                </c:pt>
                <c:pt idx="15">
                  <c:v>4.1745870068354929</c:v>
                </c:pt>
                <c:pt idx="16">
                  <c:v>4.5561716399760455</c:v>
                </c:pt>
                <c:pt idx="17">
                  <c:v>4.6344146932453256</c:v>
                </c:pt>
                <c:pt idx="18">
                  <c:v>4.9501441969428788</c:v>
                </c:pt>
                <c:pt idx="19">
                  <c:v>5.3942129627296742</c:v>
                </c:pt>
                <c:pt idx="20">
                  <c:v>5.5800571781429626</c:v>
                </c:pt>
                <c:pt idx="21">
                  <c:v>5.9313068792491173</c:v>
                </c:pt>
                <c:pt idx="22">
                  <c:v>6.1371461222863379</c:v>
                </c:pt>
                <c:pt idx="23">
                  <c:v>6.3035195871664582</c:v>
                </c:pt>
                <c:pt idx="24">
                  <c:v>6.6176674794400094</c:v>
                </c:pt>
                <c:pt idx="25">
                  <c:v>6.7927313660995488</c:v>
                </c:pt>
                <c:pt idx="26">
                  <c:v>7.2170227960380062</c:v>
                </c:pt>
                <c:pt idx="27">
                  <c:v>7.3104706592695896</c:v>
                </c:pt>
                <c:pt idx="28">
                  <c:v>7.6020438526099605</c:v>
                </c:pt>
                <c:pt idx="29">
                  <c:v>8.0948056300786373</c:v>
                </c:pt>
                <c:pt idx="30">
                  <c:v>8.2865245761619502</c:v>
                </c:pt>
                <c:pt idx="31">
                  <c:v>8.3937849179879276</c:v>
                </c:pt>
                <c:pt idx="32">
                  <c:v>8.8862519869096559</c:v>
                </c:pt>
                <c:pt idx="33">
                  <c:v>9.175491757658067</c:v>
                </c:pt>
                <c:pt idx="34">
                  <c:v>9.3391957748308077</c:v>
                </c:pt>
                <c:pt idx="35">
                  <c:v>9.7071079458371656</c:v>
                </c:pt>
                <c:pt idx="36">
                  <c:v>9.9856502512308172</c:v>
                </c:pt>
              </c:numCache>
            </c:numRef>
          </c:xVal>
          <c:yVal>
            <c:numRef>
              <c:f>'Beräkningar för instruktioner'!$I$2:$I$38</c:f>
              <c:numCache>
                <c:formatCode>General</c:formatCode>
                <c:ptCount val="37"/>
                <c:pt idx="0">
                  <c:v>#N/A</c:v>
                </c:pt>
                <c:pt idx="1">
                  <c:v>#N/A</c:v>
                </c:pt>
                <c:pt idx="2">
                  <c:v>0.10390215953077853</c:v>
                </c:pt>
                <c:pt idx="3">
                  <c:v>0.41020275814438956</c:v>
                </c:pt>
                <c:pt idx="4">
                  <c:v>0.67550116494965007</c:v>
                </c:pt>
                <c:pt idx="5">
                  <c:v>0.23262487691538142</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yVal>
          <c:smooth val="0"/>
          <c:extLst>
            <c:ext xmlns:c16="http://schemas.microsoft.com/office/drawing/2014/chart" uri="{C3380CC4-5D6E-409C-BE32-E72D297353CC}">
              <c16:uniqueId val="{00000001-B50B-4190-9496-3DD36DA19F67}"/>
            </c:ext>
          </c:extLst>
        </c:ser>
        <c:ser>
          <c:idx val="2"/>
          <c:order val="2"/>
          <c:tx>
            <c:strRef>
              <c:f>'Beräkningar för instruktioner'!$J$1</c:f>
              <c:strCache>
                <c:ptCount val="1"/>
                <c:pt idx="0">
                  <c:v>2</c:v>
                </c:pt>
              </c:strCache>
            </c:strRef>
          </c:tx>
          <c:spPr>
            <a:ln w="25400" cap="rnd">
              <a:noFill/>
              <a:round/>
            </a:ln>
            <a:effectLst>
              <a:outerShdw blurRad="57150" dist="19050" dir="5400000" algn="ctr" rotWithShape="0">
                <a:srgbClr val="000000">
                  <a:alpha val="63000"/>
                </a:srgbClr>
              </a:outerShdw>
            </a:effectLst>
          </c:spPr>
          <c:marker>
            <c:symbol val="circle"/>
            <c:size val="6"/>
            <c:spPr>
              <a:solidFill>
                <a:srgbClr val="D7FFC1"/>
              </a:solidFill>
              <a:ln w="9525" cap="rnd">
                <a:solidFill>
                  <a:srgbClr val="2E8000"/>
                </a:solidFill>
                <a:round/>
              </a:ln>
              <a:effectLst>
                <a:outerShdw blurRad="57150" dist="19050" dir="5400000" algn="ctr" rotWithShape="0">
                  <a:srgbClr val="000000">
                    <a:alpha val="63000"/>
                  </a:srgbClr>
                </a:outerShdw>
              </a:effectLst>
            </c:spPr>
          </c:marker>
          <c:xVal>
            <c:numRef>
              <c:f>'Beräkningar för instruktioner'!$C$2:$C$38</c:f>
              <c:numCache>
                <c:formatCode>General</c:formatCode>
                <c:ptCount val="37"/>
                <c:pt idx="0">
                  <c:v>0.20413992617514948</c:v>
                </c:pt>
                <c:pt idx="1">
                  <c:v>0.32728962777607629</c:v>
                </c:pt>
                <c:pt idx="2">
                  <c:v>0.56710820021201958</c:v>
                </c:pt>
                <c:pt idx="3">
                  <c:v>0.82974186121011329</c:v>
                </c:pt>
                <c:pt idx="4">
                  <c:v>1.285489795914732</c:v>
                </c:pt>
                <c:pt idx="5">
                  <c:v>1.3918323739575291</c:v>
                </c:pt>
                <c:pt idx="6">
                  <c:v>1.7006393997682032</c:v>
                </c:pt>
                <c:pt idx="7">
                  <c:v>2.0478837380536996</c:v>
                </c:pt>
                <c:pt idx="8">
                  <c:v>2.2806903965913121</c:v>
                </c:pt>
                <c:pt idx="9">
                  <c:v>2.6939310247821715</c:v>
                </c:pt>
                <c:pt idx="10">
                  <c:v>2.8662649209071329</c:v>
                </c:pt>
                <c:pt idx="11">
                  <c:v>2.9874028677273463</c:v>
                </c:pt>
                <c:pt idx="12">
                  <c:v>3.3550806676054701</c:v>
                </c:pt>
                <c:pt idx="13">
                  <c:v>3.6945195315256192</c:v>
                </c:pt>
                <c:pt idx="14">
                  <c:v>4.0441311126159381</c:v>
                </c:pt>
                <c:pt idx="15">
                  <c:v>4.1745870068354929</c:v>
                </c:pt>
                <c:pt idx="16">
                  <c:v>4.5561716399760455</c:v>
                </c:pt>
                <c:pt idx="17">
                  <c:v>4.6344146932453256</c:v>
                </c:pt>
                <c:pt idx="18">
                  <c:v>4.9501441969428788</c:v>
                </c:pt>
                <c:pt idx="19">
                  <c:v>5.3942129627296742</c:v>
                </c:pt>
                <c:pt idx="20">
                  <c:v>5.5800571781429626</c:v>
                </c:pt>
                <c:pt idx="21">
                  <c:v>5.9313068792491173</c:v>
                </c:pt>
                <c:pt idx="22">
                  <c:v>6.1371461222863379</c:v>
                </c:pt>
                <c:pt idx="23">
                  <c:v>6.3035195871664582</c:v>
                </c:pt>
                <c:pt idx="24">
                  <c:v>6.6176674794400094</c:v>
                </c:pt>
                <c:pt idx="25">
                  <c:v>6.7927313660995488</c:v>
                </c:pt>
                <c:pt idx="26">
                  <c:v>7.2170227960380062</c:v>
                </c:pt>
                <c:pt idx="27">
                  <c:v>7.3104706592695896</c:v>
                </c:pt>
                <c:pt idx="28">
                  <c:v>7.6020438526099605</c:v>
                </c:pt>
                <c:pt idx="29">
                  <c:v>8.0948056300786373</c:v>
                </c:pt>
                <c:pt idx="30">
                  <c:v>8.2865245761619502</c:v>
                </c:pt>
                <c:pt idx="31">
                  <c:v>8.3937849179879276</c:v>
                </c:pt>
                <c:pt idx="32">
                  <c:v>8.8862519869096559</c:v>
                </c:pt>
                <c:pt idx="33">
                  <c:v>9.175491757658067</c:v>
                </c:pt>
                <c:pt idx="34">
                  <c:v>9.3391957748308077</c:v>
                </c:pt>
                <c:pt idx="35">
                  <c:v>9.7071079458371656</c:v>
                </c:pt>
                <c:pt idx="36">
                  <c:v>9.9856502512308172</c:v>
                </c:pt>
              </c:numCache>
            </c:numRef>
          </c:xVal>
          <c:yVal>
            <c:numRef>
              <c:f>'Beräkningar för instruktioner'!$J$2:$J$38</c:f>
              <c:numCache>
                <c:formatCode>General</c:formatCode>
                <c:ptCount val="37"/>
                <c:pt idx="0">
                  <c:v>#N/A</c:v>
                </c:pt>
                <c:pt idx="1">
                  <c:v>#N/A</c:v>
                </c:pt>
                <c:pt idx="2">
                  <c:v>#N/A</c:v>
                </c:pt>
                <c:pt idx="3">
                  <c:v>#N/A</c:v>
                </c:pt>
                <c:pt idx="4">
                  <c:v>#N/A</c:v>
                </c:pt>
                <c:pt idx="5">
                  <c:v>#N/A</c:v>
                </c:pt>
                <c:pt idx="6">
                  <c:v>0.55518047734274778</c:v>
                </c:pt>
                <c:pt idx="7">
                  <c:v>0.84048055990642867</c:v>
                </c:pt>
                <c:pt idx="8">
                  <c:v>0.31215857241012052</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yVal>
          <c:smooth val="0"/>
          <c:extLst>
            <c:ext xmlns:c16="http://schemas.microsoft.com/office/drawing/2014/chart" uri="{C3380CC4-5D6E-409C-BE32-E72D297353CC}">
              <c16:uniqueId val="{00000002-B50B-4190-9496-3DD36DA19F67}"/>
            </c:ext>
          </c:extLst>
        </c:ser>
        <c:ser>
          <c:idx val="3"/>
          <c:order val="3"/>
          <c:tx>
            <c:strRef>
              <c:f>'Beräkningar för instruktioner'!$K$1</c:f>
              <c:strCache>
                <c:ptCount val="1"/>
                <c:pt idx="0">
                  <c:v>3</c:v>
                </c:pt>
              </c:strCache>
            </c:strRef>
          </c:tx>
          <c:spPr>
            <a:ln w="25400" cap="rnd">
              <a:noFill/>
              <a:round/>
            </a:ln>
            <a:effectLst>
              <a:outerShdw blurRad="57150" dist="19050" dir="5400000" algn="ctr" rotWithShape="0">
                <a:srgbClr val="000000">
                  <a:alpha val="63000"/>
                </a:srgbClr>
              </a:outerShdw>
            </a:effectLst>
          </c:spPr>
          <c:marker>
            <c:symbol val="circle"/>
            <c:size val="6"/>
            <c:spPr>
              <a:solidFill>
                <a:srgbClr val="FFC1E1"/>
              </a:solidFill>
              <a:ln w="9525" cap="rnd">
                <a:solidFill>
                  <a:srgbClr val="800043"/>
                </a:solidFill>
                <a:round/>
              </a:ln>
              <a:effectLst>
                <a:outerShdw blurRad="57150" dist="19050" dir="5400000" algn="ctr" rotWithShape="0">
                  <a:srgbClr val="000000">
                    <a:alpha val="63000"/>
                  </a:srgbClr>
                </a:outerShdw>
              </a:effectLst>
            </c:spPr>
          </c:marker>
          <c:xVal>
            <c:numRef>
              <c:f>'Beräkningar för instruktioner'!$C$2:$C$38</c:f>
              <c:numCache>
                <c:formatCode>General</c:formatCode>
                <c:ptCount val="37"/>
                <c:pt idx="0">
                  <c:v>0.20413992617514948</c:v>
                </c:pt>
                <c:pt idx="1">
                  <c:v>0.32728962777607629</c:v>
                </c:pt>
                <c:pt idx="2">
                  <c:v>0.56710820021201958</c:v>
                </c:pt>
                <c:pt idx="3">
                  <c:v>0.82974186121011329</c:v>
                </c:pt>
                <c:pt idx="4">
                  <c:v>1.285489795914732</c:v>
                </c:pt>
                <c:pt idx="5">
                  <c:v>1.3918323739575291</c:v>
                </c:pt>
                <c:pt idx="6">
                  <c:v>1.7006393997682032</c:v>
                </c:pt>
                <c:pt idx="7">
                  <c:v>2.0478837380536996</c:v>
                </c:pt>
                <c:pt idx="8">
                  <c:v>2.2806903965913121</c:v>
                </c:pt>
                <c:pt idx="9">
                  <c:v>2.6939310247821715</c:v>
                </c:pt>
                <c:pt idx="10">
                  <c:v>2.8662649209071329</c:v>
                </c:pt>
                <c:pt idx="11">
                  <c:v>2.9874028677273463</c:v>
                </c:pt>
                <c:pt idx="12">
                  <c:v>3.3550806676054701</c:v>
                </c:pt>
                <c:pt idx="13">
                  <c:v>3.6945195315256192</c:v>
                </c:pt>
                <c:pt idx="14">
                  <c:v>4.0441311126159381</c:v>
                </c:pt>
                <c:pt idx="15">
                  <c:v>4.1745870068354929</c:v>
                </c:pt>
                <c:pt idx="16">
                  <c:v>4.5561716399760455</c:v>
                </c:pt>
                <c:pt idx="17">
                  <c:v>4.6344146932453256</c:v>
                </c:pt>
                <c:pt idx="18">
                  <c:v>4.9501441969428788</c:v>
                </c:pt>
                <c:pt idx="19">
                  <c:v>5.3942129627296742</c:v>
                </c:pt>
                <c:pt idx="20">
                  <c:v>5.5800571781429626</c:v>
                </c:pt>
                <c:pt idx="21">
                  <c:v>5.9313068792491173</c:v>
                </c:pt>
                <c:pt idx="22">
                  <c:v>6.1371461222863379</c:v>
                </c:pt>
                <c:pt idx="23">
                  <c:v>6.3035195871664582</c:v>
                </c:pt>
                <c:pt idx="24">
                  <c:v>6.6176674794400094</c:v>
                </c:pt>
                <c:pt idx="25">
                  <c:v>6.7927313660995488</c:v>
                </c:pt>
                <c:pt idx="26">
                  <c:v>7.2170227960380062</c:v>
                </c:pt>
                <c:pt idx="27">
                  <c:v>7.3104706592695896</c:v>
                </c:pt>
                <c:pt idx="28">
                  <c:v>7.6020438526099605</c:v>
                </c:pt>
                <c:pt idx="29">
                  <c:v>8.0948056300786373</c:v>
                </c:pt>
                <c:pt idx="30">
                  <c:v>8.2865245761619502</c:v>
                </c:pt>
                <c:pt idx="31">
                  <c:v>8.3937849179879276</c:v>
                </c:pt>
                <c:pt idx="32">
                  <c:v>8.8862519869096559</c:v>
                </c:pt>
                <c:pt idx="33">
                  <c:v>9.175491757658067</c:v>
                </c:pt>
                <c:pt idx="34">
                  <c:v>9.3391957748308077</c:v>
                </c:pt>
                <c:pt idx="35">
                  <c:v>9.7071079458371656</c:v>
                </c:pt>
                <c:pt idx="36">
                  <c:v>9.9856502512308172</c:v>
                </c:pt>
              </c:numCache>
            </c:numRef>
          </c:xVal>
          <c:yVal>
            <c:numRef>
              <c:f>'Beräkningar för instruktioner'!$K$2:$K$38</c:f>
              <c:numCache>
                <c:formatCode>General</c:formatCode>
                <c:ptCount val="37"/>
                <c:pt idx="0">
                  <c:v>#N/A</c:v>
                </c:pt>
                <c:pt idx="1">
                  <c:v>#N/A</c:v>
                </c:pt>
                <c:pt idx="2">
                  <c:v>#N/A</c:v>
                </c:pt>
                <c:pt idx="3">
                  <c:v>#N/A</c:v>
                </c:pt>
                <c:pt idx="4">
                  <c:v>#N/A</c:v>
                </c:pt>
                <c:pt idx="5">
                  <c:v>#N/A</c:v>
                </c:pt>
                <c:pt idx="6">
                  <c:v>#N/A</c:v>
                </c:pt>
                <c:pt idx="7">
                  <c:v>#N/A</c:v>
                </c:pt>
                <c:pt idx="8">
                  <c:v>#N/A</c:v>
                </c:pt>
                <c:pt idx="9">
                  <c:v>0.6598361146221372</c:v>
                </c:pt>
                <c:pt idx="10">
                  <c:v>0.15358077494942601</c:v>
                </c:pt>
                <c:pt idx="11">
                  <c:v>0.4804818761504478</c:v>
                </c:pt>
                <c:pt idx="12">
                  <c:v>0.77940345048250492</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yVal>
          <c:smooth val="0"/>
          <c:extLst>
            <c:ext xmlns:c16="http://schemas.microsoft.com/office/drawing/2014/chart" uri="{C3380CC4-5D6E-409C-BE32-E72D297353CC}">
              <c16:uniqueId val="{00000003-B50B-4190-9496-3DD36DA19F67}"/>
            </c:ext>
          </c:extLst>
        </c:ser>
        <c:ser>
          <c:idx val="4"/>
          <c:order val="4"/>
          <c:tx>
            <c:strRef>
              <c:f>'Beräkningar för instruktioner'!$L$1</c:f>
              <c:strCache>
                <c:ptCount val="1"/>
                <c:pt idx="0">
                  <c:v>4</c:v>
                </c:pt>
              </c:strCache>
            </c:strRef>
          </c:tx>
          <c:spPr>
            <a:ln w="25400" cap="rnd">
              <a:noFill/>
              <a:round/>
            </a:ln>
            <a:effectLst>
              <a:outerShdw blurRad="57150" dist="19050" dir="5400000" algn="ctr" rotWithShape="0">
                <a:srgbClr val="000000">
                  <a:alpha val="63000"/>
                </a:srgbClr>
              </a:outerShdw>
            </a:effectLst>
          </c:spPr>
          <c:marker>
            <c:symbol val="circle"/>
            <c:size val="6"/>
            <c:spPr>
              <a:solidFill>
                <a:srgbClr val="C1EDFF"/>
              </a:solidFill>
              <a:ln w="9525" cap="rnd">
                <a:solidFill>
                  <a:srgbClr val="005B80"/>
                </a:solidFill>
                <a:round/>
              </a:ln>
              <a:effectLst>
                <a:outerShdw blurRad="57150" dist="19050" dir="5400000" algn="ctr" rotWithShape="0">
                  <a:srgbClr val="000000">
                    <a:alpha val="63000"/>
                  </a:srgbClr>
                </a:outerShdw>
              </a:effectLst>
            </c:spPr>
          </c:marker>
          <c:xVal>
            <c:numRef>
              <c:f>'Beräkningar för instruktioner'!$C$2:$C$38</c:f>
              <c:numCache>
                <c:formatCode>General</c:formatCode>
                <c:ptCount val="37"/>
                <c:pt idx="0">
                  <c:v>0.20413992617514948</c:v>
                </c:pt>
                <c:pt idx="1">
                  <c:v>0.32728962777607629</c:v>
                </c:pt>
                <c:pt idx="2">
                  <c:v>0.56710820021201958</c:v>
                </c:pt>
                <c:pt idx="3">
                  <c:v>0.82974186121011329</c:v>
                </c:pt>
                <c:pt idx="4">
                  <c:v>1.285489795914732</c:v>
                </c:pt>
                <c:pt idx="5">
                  <c:v>1.3918323739575291</c:v>
                </c:pt>
                <c:pt idx="6">
                  <c:v>1.7006393997682032</c:v>
                </c:pt>
                <c:pt idx="7">
                  <c:v>2.0478837380536996</c:v>
                </c:pt>
                <c:pt idx="8">
                  <c:v>2.2806903965913121</c:v>
                </c:pt>
                <c:pt idx="9">
                  <c:v>2.6939310247821715</c:v>
                </c:pt>
                <c:pt idx="10">
                  <c:v>2.8662649209071329</c:v>
                </c:pt>
                <c:pt idx="11">
                  <c:v>2.9874028677273463</c:v>
                </c:pt>
                <c:pt idx="12">
                  <c:v>3.3550806676054701</c:v>
                </c:pt>
                <c:pt idx="13">
                  <c:v>3.6945195315256192</c:v>
                </c:pt>
                <c:pt idx="14">
                  <c:v>4.0441311126159381</c:v>
                </c:pt>
                <c:pt idx="15">
                  <c:v>4.1745870068354929</c:v>
                </c:pt>
                <c:pt idx="16">
                  <c:v>4.5561716399760455</c:v>
                </c:pt>
                <c:pt idx="17">
                  <c:v>4.6344146932453256</c:v>
                </c:pt>
                <c:pt idx="18">
                  <c:v>4.9501441969428788</c:v>
                </c:pt>
                <c:pt idx="19">
                  <c:v>5.3942129627296742</c:v>
                </c:pt>
                <c:pt idx="20">
                  <c:v>5.5800571781429626</c:v>
                </c:pt>
                <c:pt idx="21">
                  <c:v>5.9313068792491173</c:v>
                </c:pt>
                <c:pt idx="22">
                  <c:v>6.1371461222863379</c:v>
                </c:pt>
                <c:pt idx="23">
                  <c:v>6.3035195871664582</c:v>
                </c:pt>
                <c:pt idx="24">
                  <c:v>6.6176674794400094</c:v>
                </c:pt>
                <c:pt idx="25">
                  <c:v>6.7927313660995488</c:v>
                </c:pt>
                <c:pt idx="26">
                  <c:v>7.2170227960380062</c:v>
                </c:pt>
                <c:pt idx="27">
                  <c:v>7.3104706592695896</c:v>
                </c:pt>
                <c:pt idx="28">
                  <c:v>7.6020438526099605</c:v>
                </c:pt>
                <c:pt idx="29">
                  <c:v>8.0948056300786373</c:v>
                </c:pt>
                <c:pt idx="30">
                  <c:v>8.2865245761619502</c:v>
                </c:pt>
                <c:pt idx="31">
                  <c:v>8.3937849179879276</c:v>
                </c:pt>
                <c:pt idx="32">
                  <c:v>8.8862519869096559</c:v>
                </c:pt>
                <c:pt idx="33">
                  <c:v>9.175491757658067</c:v>
                </c:pt>
                <c:pt idx="34">
                  <c:v>9.3391957748308077</c:v>
                </c:pt>
                <c:pt idx="35">
                  <c:v>9.7071079458371656</c:v>
                </c:pt>
                <c:pt idx="36">
                  <c:v>9.9856502512308172</c:v>
                </c:pt>
              </c:numCache>
            </c:numRef>
          </c:xVal>
          <c:yVal>
            <c:numRef>
              <c:f>'Beräkningar för instruktioner'!$L$2:$L$38</c:f>
              <c:numCache>
                <c:formatCode>General</c:formatCode>
                <c:ptCount val="37"/>
                <c:pt idx="0">
                  <c:v>#N/A</c:v>
                </c:pt>
                <c:pt idx="1">
                  <c:v>#N/A</c:v>
                </c:pt>
                <c:pt idx="2">
                  <c:v>#N/A</c:v>
                </c:pt>
                <c:pt idx="3">
                  <c:v>#N/A</c:v>
                </c:pt>
                <c:pt idx="4">
                  <c:v>#N/A</c:v>
                </c:pt>
                <c:pt idx="5">
                  <c:v>#N/A</c:v>
                </c:pt>
                <c:pt idx="6">
                  <c:v>#N/A</c:v>
                </c:pt>
                <c:pt idx="7">
                  <c:v>#N/A</c:v>
                </c:pt>
                <c:pt idx="8">
                  <c:v>#N/A</c:v>
                </c:pt>
                <c:pt idx="9">
                  <c:v>#N/A</c:v>
                </c:pt>
                <c:pt idx="10">
                  <c:v>#N/A</c:v>
                </c:pt>
                <c:pt idx="11">
                  <c:v>#N/A</c:v>
                </c:pt>
                <c:pt idx="12">
                  <c:v>#N/A</c:v>
                </c:pt>
                <c:pt idx="13">
                  <c:v>0.29434056725678559</c:v>
                </c:pt>
                <c:pt idx="14">
                  <c:v>0.55308196612856197</c:v>
                </c:pt>
                <c:pt idx="15">
                  <c:v>0.89351210386730395</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yVal>
          <c:smooth val="0"/>
          <c:extLst>
            <c:ext xmlns:c16="http://schemas.microsoft.com/office/drawing/2014/chart" uri="{C3380CC4-5D6E-409C-BE32-E72D297353CC}">
              <c16:uniqueId val="{00000004-B50B-4190-9496-3DD36DA19F67}"/>
            </c:ext>
          </c:extLst>
        </c:ser>
        <c:ser>
          <c:idx val="5"/>
          <c:order val="5"/>
          <c:tx>
            <c:strRef>
              <c:f>'Beräkningar för instruktioner'!$M$1</c:f>
              <c:strCache>
                <c:ptCount val="1"/>
                <c:pt idx="0">
                  <c:v>5</c:v>
                </c:pt>
              </c:strCache>
            </c:strRef>
          </c:tx>
          <c:spPr>
            <a:ln w="25400" cap="rnd">
              <a:noFill/>
              <a:round/>
            </a:ln>
            <a:effectLst>
              <a:outerShdw blurRad="57150" dist="19050" dir="5400000" algn="ctr" rotWithShape="0">
                <a:srgbClr val="000000">
                  <a:alpha val="63000"/>
                </a:srgbClr>
              </a:outerShdw>
            </a:effectLst>
          </c:spPr>
          <c:marker>
            <c:symbol val="circle"/>
            <c:size val="6"/>
            <c:spPr>
              <a:solidFill>
                <a:srgbClr val="F9FFC1"/>
              </a:solidFill>
              <a:ln w="9525" cap="rnd">
                <a:solidFill>
                  <a:srgbClr val="748000"/>
                </a:solidFill>
                <a:round/>
              </a:ln>
              <a:effectLst>
                <a:outerShdw blurRad="57150" dist="19050" dir="5400000" algn="ctr" rotWithShape="0">
                  <a:srgbClr val="000000">
                    <a:alpha val="63000"/>
                  </a:srgbClr>
                </a:outerShdw>
              </a:effectLst>
            </c:spPr>
          </c:marker>
          <c:xVal>
            <c:numRef>
              <c:f>'Beräkningar för instruktioner'!$C$2:$C$38</c:f>
              <c:numCache>
                <c:formatCode>General</c:formatCode>
                <c:ptCount val="37"/>
                <c:pt idx="0">
                  <c:v>0.20413992617514948</c:v>
                </c:pt>
                <c:pt idx="1">
                  <c:v>0.32728962777607629</c:v>
                </c:pt>
                <c:pt idx="2">
                  <c:v>0.56710820021201958</c:v>
                </c:pt>
                <c:pt idx="3">
                  <c:v>0.82974186121011329</c:v>
                </c:pt>
                <c:pt idx="4">
                  <c:v>1.285489795914732</c:v>
                </c:pt>
                <c:pt idx="5">
                  <c:v>1.3918323739575291</c:v>
                </c:pt>
                <c:pt idx="6">
                  <c:v>1.7006393997682032</c:v>
                </c:pt>
                <c:pt idx="7">
                  <c:v>2.0478837380536996</c:v>
                </c:pt>
                <c:pt idx="8">
                  <c:v>2.2806903965913121</c:v>
                </c:pt>
                <c:pt idx="9">
                  <c:v>2.6939310247821715</c:v>
                </c:pt>
                <c:pt idx="10">
                  <c:v>2.8662649209071329</c:v>
                </c:pt>
                <c:pt idx="11">
                  <c:v>2.9874028677273463</c:v>
                </c:pt>
                <c:pt idx="12">
                  <c:v>3.3550806676054701</c:v>
                </c:pt>
                <c:pt idx="13">
                  <c:v>3.6945195315256192</c:v>
                </c:pt>
                <c:pt idx="14">
                  <c:v>4.0441311126159381</c:v>
                </c:pt>
                <c:pt idx="15">
                  <c:v>4.1745870068354929</c:v>
                </c:pt>
                <c:pt idx="16">
                  <c:v>4.5561716399760455</c:v>
                </c:pt>
                <c:pt idx="17">
                  <c:v>4.6344146932453256</c:v>
                </c:pt>
                <c:pt idx="18">
                  <c:v>4.9501441969428788</c:v>
                </c:pt>
                <c:pt idx="19">
                  <c:v>5.3942129627296742</c:v>
                </c:pt>
                <c:pt idx="20">
                  <c:v>5.5800571781429626</c:v>
                </c:pt>
                <c:pt idx="21">
                  <c:v>5.9313068792491173</c:v>
                </c:pt>
                <c:pt idx="22">
                  <c:v>6.1371461222863379</c:v>
                </c:pt>
                <c:pt idx="23">
                  <c:v>6.3035195871664582</c:v>
                </c:pt>
                <c:pt idx="24">
                  <c:v>6.6176674794400094</c:v>
                </c:pt>
                <c:pt idx="25">
                  <c:v>6.7927313660995488</c:v>
                </c:pt>
                <c:pt idx="26">
                  <c:v>7.2170227960380062</c:v>
                </c:pt>
                <c:pt idx="27">
                  <c:v>7.3104706592695896</c:v>
                </c:pt>
                <c:pt idx="28">
                  <c:v>7.6020438526099605</c:v>
                </c:pt>
                <c:pt idx="29">
                  <c:v>8.0948056300786373</c:v>
                </c:pt>
                <c:pt idx="30">
                  <c:v>8.2865245761619502</c:v>
                </c:pt>
                <c:pt idx="31">
                  <c:v>8.3937849179879276</c:v>
                </c:pt>
                <c:pt idx="32">
                  <c:v>8.8862519869096559</c:v>
                </c:pt>
                <c:pt idx="33">
                  <c:v>9.175491757658067</c:v>
                </c:pt>
                <c:pt idx="34">
                  <c:v>9.3391957748308077</c:v>
                </c:pt>
                <c:pt idx="35">
                  <c:v>9.7071079458371656</c:v>
                </c:pt>
                <c:pt idx="36">
                  <c:v>9.9856502512308172</c:v>
                </c:pt>
              </c:numCache>
            </c:numRef>
          </c:xVal>
          <c:yVal>
            <c:numRef>
              <c:f>'Beräkningar för instruktioner'!$M$2:$M$38</c:f>
              <c:numCache>
                <c:formatCode>General</c:formatCode>
                <c:ptCount val="3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0.34523265928555558</c:v>
                </c:pt>
                <c:pt idx="17">
                  <c:v>0.70939275177227468</c:v>
                </c:pt>
                <c:pt idx="18">
                  <c:v>0.20266765829538258</c:v>
                </c:pt>
                <c:pt idx="19">
                  <c:v>0.47537922773333535</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yVal>
          <c:smooth val="0"/>
          <c:extLst>
            <c:ext xmlns:c16="http://schemas.microsoft.com/office/drawing/2014/chart" uri="{C3380CC4-5D6E-409C-BE32-E72D297353CC}">
              <c16:uniqueId val="{00000005-B50B-4190-9496-3DD36DA19F67}"/>
            </c:ext>
          </c:extLst>
        </c:ser>
        <c:ser>
          <c:idx val="6"/>
          <c:order val="6"/>
          <c:tx>
            <c:strRef>
              <c:f>'Beräkningar för instruktioner'!$N$1</c:f>
              <c:strCache>
                <c:ptCount val="1"/>
                <c:pt idx="0">
                  <c:v>6</c:v>
                </c:pt>
              </c:strCache>
            </c:strRef>
          </c:tx>
          <c:spPr>
            <a:ln w="25400" cap="rnd">
              <a:noFill/>
              <a:round/>
            </a:ln>
            <a:effectLst>
              <a:outerShdw blurRad="57150" dist="19050" dir="5400000" algn="ctr" rotWithShape="0">
                <a:srgbClr val="000000">
                  <a:alpha val="63000"/>
                </a:srgbClr>
              </a:outerShdw>
            </a:effectLst>
          </c:spPr>
          <c:marker>
            <c:symbol val="circle"/>
            <c:size val="6"/>
            <c:spPr>
              <a:solidFill>
                <a:srgbClr val="FCC1FF"/>
              </a:solidFill>
              <a:ln w="9525" cap="rnd">
                <a:solidFill>
                  <a:srgbClr val="7A0080"/>
                </a:solidFill>
                <a:round/>
              </a:ln>
              <a:effectLst>
                <a:outerShdw blurRad="57150" dist="19050" dir="5400000" algn="ctr" rotWithShape="0">
                  <a:srgbClr val="000000">
                    <a:alpha val="63000"/>
                  </a:srgbClr>
                </a:outerShdw>
              </a:effectLst>
            </c:spPr>
          </c:marker>
          <c:xVal>
            <c:numRef>
              <c:f>'Beräkningar för instruktioner'!$C$2:$C$38</c:f>
              <c:numCache>
                <c:formatCode>General</c:formatCode>
                <c:ptCount val="37"/>
                <c:pt idx="0">
                  <c:v>0.20413992617514948</c:v>
                </c:pt>
                <c:pt idx="1">
                  <c:v>0.32728962777607629</c:v>
                </c:pt>
                <c:pt idx="2">
                  <c:v>0.56710820021201958</c:v>
                </c:pt>
                <c:pt idx="3">
                  <c:v>0.82974186121011329</c:v>
                </c:pt>
                <c:pt idx="4">
                  <c:v>1.285489795914732</c:v>
                </c:pt>
                <c:pt idx="5">
                  <c:v>1.3918323739575291</c:v>
                </c:pt>
                <c:pt idx="6">
                  <c:v>1.7006393997682032</c:v>
                </c:pt>
                <c:pt idx="7">
                  <c:v>2.0478837380536996</c:v>
                </c:pt>
                <c:pt idx="8">
                  <c:v>2.2806903965913121</c:v>
                </c:pt>
                <c:pt idx="9">
                  <c:v>2.6939310247821715</c:v>
                </c:pt>
                <c:pt idx="10">
                  <c:v>2.8662649209071329</c:v>
                </c:pt>
                <c:pt idx="11">
                  <c:v>2.9874028677273463</c:v>
                </c:pt>
                <c:pt idx="12">
                  <c:v>3.3550806676054701</c:v>
                </c:pt>
                <c:pt idx="13">
                  <c:v>3.6945195315256192</c:v>
                </c:pt>
                <c:pt idx="14">
                  <c:v>4.0441311126159381</c:v>
                </c:pt>
                <c:pt idx="15">
                  <c:v>4.1745870068354929</c:v>
                </c:pt>
                <c:pt idx="16">
                  <c:v>4.5561716399760455</c:v>
                </c:pt>
                <c:pt idx="17">
                  <c:v>4.6344146932453256</c:v>
                </c:pt>
                <c:pt idx="18">
                  <c:v>4.9501441969428788</c:v>
                </c:pt>
                <c:pt idx="19">
                  <c:v>5.3942129627296742</c:v>
                </c:pt>
                <c:pt idx="20">
                  <c:v>5.5800571781429626</c:v>
                </c:pt>
                <c:pt idx="21">
                  <c:v>5.9313068792491173</c:v>
                </c:pt>
                <c:pt idx="22">
                  <c:v>6.1371461222863379</c:v>
                </c:pt>
                <c:pt idx="23">
                  <c:v>6.3035195871664582</c:v>
                </c:pt>
                <c:pt idx="24">
                  <c:v>6.6176674794400094</c:v>
                </c:pt>
                <c:pt idx="25">
                  <c:v>6.7927313660995488</c:v>
                </c:pt>
                <c:pt idx="26">
                  <c:v>7.2170227960380062</c:v>
                </c:pt>
                <c:pt idx="27">
                  <c:v>7.3104706592695896</c:v>
                </c:pt>
                <c:pt idx="28">
                  <c:v>7.6020438526099605</c:v>
                </c:pt>
                <c:pt idx="29">
                  <c:v>8.0948056300786373</c:v>
                </c:pt>
                <c:pt idx="30">
                  <c:v>8.2865245761619502</c:v>
                </c:pt>
                <c:pt idx="31">
                  <c:v>8.3937849179879276</c:v>
                </c:pt>
                <c:pt idx="32">
                  <c:v>8.8862519869096559</c:v>
                </c:pt>
                <c:pt idx="33">
                  <c:v>9.175491757658067</c:v>
                </c:pt>
                <c:pt idx="34">
                  <c:v>9.3391957748308077</c:v>
                </c:pt>
                <c:pt idx="35">
                  <c:v>9.7071079458371656</c:v>
                </c:pt>
                <c:pt idx="36">
                  <c:v>9.9856502512308172</c:v>
                </c:pt>
              </c:numCache>
            </c:numRef>
          </c:xVal>
          <c:yVal>
            <c:numRef>
              <c:f>'Beräkningar för instruktioner'!$N$2:$N$38</c:f>
              <c:numCache>
                <c:formatCode>General</c:formatCode>
                <c:ptCount val="3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0.83033561899276054</c:v>
                </c:pt>
                <c:pt idx="21">
                  <c:v>0.27670810080117147</c:v>
                </c:pt>
                <c:pt idx="22">
                  <c:v>0.63588195952460036</c:v>
                </c:pt>
                <c:pt idx="23">
                  <c:v>0.11402501198246284</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yVal>
          <c:smooth val="0"/>
          <c:extLst>
            <c:ext xmlns:c16="http://schemas.microsoft.com/office/drawing/2014/chart" uri="{C3380CC4-5D6E-409C-BE32-E72D297353CC}">
              <c16:uniqueId val="{00000006-B50B-4190-9496-3DD36DA19F67}"/>
            </c:ext>
          </c:extLst>
        </c:ser>
        <c:ser>
          <c:idx val="7"/>
          <c:order val="7"/>
          <c:tx>
            <c:strRef>
              <c:f>'Beräkningar för instruktioner'!$O$1</c:f>
              <c:strCache>
                <c:ptCount val="1"/>
                <c:pt idx="0">
                  <c:v>7</c:v>
                </c:pt>
              </c:strCache>
            </c:strRef>
          </c:tx>
          <c:spPr>
            <a:ln w="25400" cap="rnd">
              <a:noFill/>
              <a:round/>
            </a:ln>
            <a:effectLst>
              <a:outerShdw blurRad="57150" dist="19050" dir="5400000" algn="ctr" rotWithShape="0">
                <a:srgbClr val="000000">
                  <a:alpha val="63000"/>
                </a:srgbClr>
              </a:outerShdw>
            </a:effectLst>
          </c:spPr>
          <c:marker>
            <c:symbol val="circle"/>
            <c:size val="6"/>
            <c:spPr>
              <a:solidFill>
                <a:srgbClr val="C1FFF0"/>
              </a:solidFill>
              <a:ln w="9525" cap="rnd">
                <a:solidFill>
                  <a:srgbClr val="008062"/>
                </a:solidFill>
                <a:round/>
              </a:ln>
              <a:effectLst>
                <a:outerShdw blurRad="57150" dist="19050" dir="5400000" algn="ctr" rotWithShape="0">
                  <a:srgbClr val="000000">
                    <a:alpha val="63000"/>
                  </a:srgbClr>
                </a:outerShdw>
              </a:effectLst>
            </c:spPr>
          </c:marker>
          <c:xVal>
            <c:numRef>
              <c:f>'Beräkningar för instruktioner'!$C$2:$C$38</c:f>
              <c:numCache>
                <c:formatCode>General</c:formatCode>
                <c:ptCount val="37"/>
                <c:pt idx="0">
                  <c:v>0.20413992617514948</c:v>
                </c:pt>
                <c:pt idx="1">
                  <c:v>0.32728962777607629</c:v>
                </c:pt>
                <c:pt idx="2">
                  <c:v>0.56710820021201958</c:v>
                </c:pt>
                <c:pt idx="3">
                  <c:v>0.82974186121011329</c:v>
                </c:pt>
                <c:pt idx="4">
                  <c:v>1.285489795914732</c:v>
                </c:pt>
                <c:pt idx="5">
                  <c:v>1.3918323739575291</c:v>
                </c:pt>
                <c:pt idx="6">
                  <c:v>1.7006393997682032</c:v>
                </c:pt>
                <c:pt idx="7">
                  <c:v>2.0478837380536996</c:v>
                </c:pt>
                <c:pt idx="8">
                  <c:v>2.2806903965913121</c:v>
                </c:pt>
                <c:pt idx="9">
                  <c:v>2.6939310247821715</c:v>
                </c:pt>
                <c:pt idx="10">
                  <c:v>2.8662649209071329</c:v>
                </c:pt>
                <c:pt idx="11">
                  <c:v>2.9874028677273463</c:v>
                </c:pt>
                <c:pt idx="12">
                  <c:v>3.3550806676054701</c:v>
                </c:pt>
                <c:pt idx="13">
                  <c:v>3.6945195315256192</c:v>
                </c:pt>
                <c:pt idx="14">
                  <c:v>4.0441311126159381</c:v>
                </c:pt>
                <c:pt idx="15">
                  <c:v>4.1745870068354929</c:v>
                </c:pt>
                <c:pt idx="16">
                  <c:v>4.5561716399760455</c:v>
                </c:pt>
                <c:pt idx="17">
                  <c:v>4.6344146932453256</c:v>
                </c:pt>
                <c:pt idx="18">
                  <c:v>4.9501441969428788</c:v>
                </c:pt>
                <c:pt idx="19">
                  <c:v>5.3942129627296742</c:v>
                </c:pt>
                <c:pt idx="20">
                  <c:v>5.5800571781429626</c:v>
                </c:pt>
                <c:pt idx="21">
                  <c:v>5.9313068792491173</c:v>
                </c:pt>
                <c:pt idx="22">
                  <c:v>6.1371461222863379</c:v>
                </c:pt>
                <c:pt idx="23">
                  <c:v>6.3035195871664582</c:v>
                </c:pt>
                <c:pt idx="24">
                  <c:v>6.6176674794400094</c:v>
                </c:pt>
                <c:pt idx="25">
                  <c:v>6.7927313660995488</c:v>
                </c:pt>
                <c:pt idx="26">
                  <c:v>7.2170227960380062</c:v>
                </c:pt>
                <c:pt idx="27">
                  <c:v>7.3104706592695896</c:v>
                </c:pt>
                <c:pt idx="28">
                  <c:v>7.6020438526099605</c:v>
                </c:pt>
                <c:pt idx="29">
                  <c:v>8.0948056300786373</c:v>
                </c:pt>
                <c:pt idx="30">
                  <c:v>8.2865245761619502</c:v>
                </c:pt>
                <c:pt idx="31">
                  <c:v>8.3937849179879276</c:v>
                </c:pt>
                <c:pt idx="32">
                  <c:v>8.8862519869096559</c:v>
                </c:pt>
                <c:pt idx="33">
                  <c:v>9.175491757658067</c:v>
                </c:pt>
                <c:pt idx="34">
                  <c:v>9.3391957748308077</c:v>
                </c:pt>
                <c:pt idx="35">
                  <c:v>9.7071079458371656</c:v>
                </c:pt>
                <c:pt idx="36">
                  <c:v>9.9856502512308172</c:v>
                </c:pt>
              </c:numCache>
            </c:numRef>
          </c:xVal>
          <c:yVal>
            <c:numRef>
              <c:f>'Beräkningar för instruktioner'!$O$2:$O$38</c:f>
              <c:numCache>
                <c:formatCode>General</c:formatCode>
                <c:ptCount val="3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0.4156387307120667</c:v>
                </c:pt>
                <c:pt idx="25">
                  <c:v>0.75141742966279135</c:v>
                </c:pt>
                <c:pt idx="26">
                  <c:v>0.23281206504342433</c:v>
                </c:pt>
                <c:pt idx="27">
                  <c:v>0.54014931649815878</c:v>
                </c:pt>
                <c:pt idx="28">
                  <c:v>#N/A</c:v>
                </c:pt>
                <c:pt idx="29">
                  <c:v>#N/A</c:v>
                </c:pt>
                <c:pt idx="30">
                  <c:v>#N/A</c:v>
                </c:pt>
                <c:pt idx="31">
                  <c:v>#N/A</c:v>
                </c:pt>
                <c:pt idx="32">
                  <c:v>#N/A</c:v>
                </c:pt>
                <c:pt idx="33">
                  <c:v>#N/A</c:v>
                </c:pt>
                <c:pt idx="34">
                  <c:v>#N/A</c:v>
                </c:pt>
                <c:pt idx="35">
                  <c:v>#N/A</c:v>
                </c:pt>
                <c:pt idx="36">
                  <c:v>#N/A</c:v>
                </c:pt>
              </c:numCache>
            </c:numRef>
          </c:yVal>
          <c:smooth val="0"/>
          <c:extLst>
            <c:ext xmlns:c16="http://schemas.microsoft.com/office/drawing/2014/chart" uri="{C3380CC4-5D6E-409C-BE32-E72D297353CC}">
              <c16:uniqueId val="{00000007-B50B-4190-9496-3DD36DA19F67}"/>
            </c:ext>
          </c:extLst>
        </c:ser>
        <c:ser>
          <c:idx val="8"/>
          <c:order val="8"/>
          <c:tx>
            <c:strRef>
              <c:f>'Beräkningar för instruktioner'!$P$1</c:f>
              <c:strCache>
                <c:ptCount val="1"/>
                <c:pt idx="0">
                  <c:v>8</c:v>
                </c:pt>
              </c:strCache>
            </c:strRef>
          </c:tx>
          <c:spPr>
            <a:ln w="25400" cap="rnd">
              <a:noFill/>
              <a:round/>
            </a:ln>
            <a:effectLst>
              <a:outerShdw blurRad="57150" dist="19050" dir="5400000" algn="ctr" rotWithShape="0">
                <a:srgbClr val="000000">
                  <a:alpha val="63000"/>
                </a:srgbClr>
              </a:outerShdw>
            </a:effectLst>
          </c:spPr>
          <c:marker>
            <c:symbol val="circle"/>
            <c:size val="6"/>
            <c:spPr>
              <a:solidFill>
                <a:srgbClr val="FFE4C1"/>
              </a:solidFill>
              <a:ln w="9525" cap="rnd">
                <a:solidFill>
                  <a:srgbClr val="804900"/>
                </a:solidFill>
                <a:round/>
              </a:ln>
              <a:effectLst>
                <a:outerShdw blurRad="57150" dist="19050" dir="5400000" algn="ctr" rotWithShape="0">
                  <a:srgbClr val="000000">
                    <a:alpha val="63000"/>
                  </a:srgbClr>
                </a:outerShdw>
              </a:effectLst>
            </c:spPr>
          </c:marker>
          <c:xVal>
            <c:numRef>
              <c:f>'Beräkningar för instruktioner'!$C$2:$C$38</c:f>
              <c:numCache>
                <c:formatCode>General</c:formatCode>
                <c:ptCount val="37"/>
                <c:pt idx="0">
                  <c:v>0.20413992617514948</c:v>
                </c:pt>
                <c:pt idx="1">
                  <c:v>0.32728962777607629</c:v>
                </c:pt>
                <c:pt idx="2">
                  <c:v>0.56710820021201958</c:v>
                </c:pt>
                <c:pt idx="3">
                  <c:v>0.82974186121011329</c:v>
                </c:pt>
                <c:pt idx="4">
                  <c:v>1.285489795914732</c:v>
                </c:pt>
                <c:pt idx="5">
                  <c:v>1.3918323739575291</c:v>
                </c:pt>
                <c:pt idx="6">
                  <c:v>1.7006393997682032</c:v>
                </c:pt>
                <c:pt idx="7">
                  <c:v>2.0478837380536996</c:v>
                </c:pt>
                <c:pt idx="8">
                  <c:v>2.2806903965913121</c:v>
                </c:pt>
                <c:pt idx="9">
                  <c:v>2.6939310247821715</c:v>
                </c:pt>
                <c:pt idx="10">
                  <c:v>2.8662649209071329</c:v>
                </c:pt>
                <c:pt idx="11">
                  <c:v>2.9874028677273463</c:v>
                </c:pt>
                <c:pt idx="12">
                  <c:v>3.3550806676054701</c:v>
                </c:pt>
                <c:pt idx="13">
                  <c:v>3.6945195315256192</c:v>
                </c:pt>
                <c:pt idx="14">
                  <c:v>4.0441311126159381</c:v>
                </c:pt>
                <c:pt idx="15">
                  <c:v>4.1745870068354929</c:v>
                </c:pt>
                <c:pt idx="16">
                  <c:v>4.5561716399760455</c:v>
                </c:pt>
                <c:pt idx="17">
                  <c:v>4.6344146932453256</c:v>
                </c:pt>
                <c:pt idx="18">
                  <c:v>4.9501441969428788</c:v>
                </c:pt>
                <c:pt idx="19">
                  <c:v>5.3942129627296742</c:v>
                </c:pt>
                <c:pt idx="20">
                  <c:v>5.5800571781429626</c:v>
                </c:pt>
                <c:pt idx="21">
                  <c:v>5.9313068792491173</c:v>
                </c:pt>
                <c:pt idx="22">
                  <c:v>6.1371461222863379</c:v>
                </c:pt>
                <c:pt idx="23">
                  <c:v>6.3035195871664582</c:v>
                </c:pt>
                <c:pt idx="24">
                  <c:v>6.6176674794400094</c:v>
                </c:pt>
                <c:pt idx="25">
                  <c:v>6.7927313660995488</c:v>
                </c:pt>
                <c:pt idx="26">
                  <c:v>7.2170227960380062</c:v>
                </c:pt>
                <c:pt idx="27">
                  <c:v>7.3104706592695896</c:v>
                </c:pt>
                <c:pt idx="28">
                  <c:v>7.6020438526099605</c:v>
                </c:pt>
                <c:pt idx="29">
                  <c:v>8.0948056300786373</c:v>
                </c:pt>
                <c:pt idx="30">
                  <c:v>8.2865245761619502</c:v>
                </c:pt>
                <c:pt idx="31">
                  <c:v>8.3937849179879276</c:v>
                </c:pt>
                <c:pt idx="32">
                  <c:v>8.8862519869096559</c:v>
                </c:pt>
                <c:pt idx="33">
                  <c:v>9.175491757658067</c:v>
                </c:pt>
                <c:pt idx="34">
                  <c:v>9.3391957748308077</c:v>
                </c:pt>
                <c:pt idx="35">
                  <c:v>9.7071079458371656</c:v>
                </c:pt>
                <c:pt idx="36">
                  <c:v>9.9856502512308172</c:v>
                </c:pt>
              </c:numCache>
            </c:numRef>
          </c:xVal>
          <c:yVal>
            <c:numRef>
              <c:f>'Beräkningar för instruktioner'!$P$2:$P$38</c:f>
              <c:numCache>
                <c:formatCode>General</c:formatCode>
                <c:ptCount val="3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0.82172570616792062</c:v>
                </c:pt>
                <c:pt idx="29">
                  <c:v>0.36390781844690423</c:v>
                </c:pt>
                <c:pt idx="30">
                  <c:v>0.62312257552365791</c:v>
                </c:pt>
                <c:pt idx="31">
                  <c:v>0.14638324079216147</c:v>
                </c:pt>
                <c:pt idx="32">
                  <c:v>#N/A</c:v>
                </c:pt>
                <c:pt idx="33">
                  <c:v>#N/A</c:v>
                </c:pt>
                <c:pt idx="34">
                  <c:v>#N/A</c:v>
                </c:pt>
                <c:pt idx="35">
                  <c:v>#N/A</c:v>
                </c:pt>
                <c:pt idx="36">
                  <c:v>#N/A</c:v>
                </c:pt>
              </c:numCache>
            </c:numRef>
          </c:yVal>
          <c:smooth val="0"/>
          <c:extLst>
            <c:ext xmlns:c16="http://schemas.microsoft.com/office/drawing/2014/chart" uri="{C3380CC4-5D6E-409C-BE32-E72D297353CC}">
              <c16:uniqueId val="{00000008-B50B-4190-9496-3DD36DA19F67}"/>
            </c:ext>
          </c:extLst>
        </c:ser>
        <c:ser>
          <c:idx val="9"/>
          <c:order val="9"/>
          <c:tx>
            <c:strRef>
              <c:f>'Beräkningar för instruktioner'!$Q$1</c:f>
              <c:strCache>
                <c:ptCount val="1"/>
                <c:pt idx="0">
                  <c:v>9</c:v>
                </c:pt>
              </c:strCache>
            </c:strRef>
          </c:tx>
          <c:spPr>
            <a:ln w="25400" cap="rnd">
              <a:noFill/>
              <a:round/>
            </a:ln>
            <a:effectLst>
              <a:outerShdw blurRad="57150" dist="19050" dir="5400000" algn="ctr" rotWithShape="0">
                <a:srgbClr val="000000">
                  <a:alpha val="63000"/>
                </a:srgbClr>
              </a:outerShdw>
            </a:effectLst>
          </c:spPr>
          <c:marker>
            <c:symbol val="circle"/>
            <c:size val="6"/>
            <c:spPr>
              <a:solidFill>
                <a:srgbClr val="DAC1FF"/>
              </a:solidFill>
              <a:ln w="9525" cap="rnd">
                <a:solidFill>
                  <a:srgbClr val="340080"/>
                </a:solidFill>
                <a:round/>
              </a:ln>
              <a:effectLst>
                <a:outerShdw blurRad="57150" dist="19050" dir="5400000" algn="ctr" rotWithShape="0">
                  <a:srgbClr val="000000">
                    <a:alpha val="63000"/>
                  </a:srgbClr>
                </a:outerShdw>
              </a:effectLst>
            </c:spPr>
          </c:marker>
          <c:xVal>
            <c:numRef>
              <c:f>'Beräkningar för instruktioner'!$C$2:$C$38</c:f>
              <c:numCache>
                <c:formatCode>General</c:formatCode>
                <c:ptCount val="37"/>
                <c:pt idx="0">
                  <c:v>0.20413992617514948</c:v>
                </c:pt>
                <c:pt idx="1">
                  <c:v>0.32728962777607629</c:v>
                </c:pt>
                <c:pt idx="2">
                  <c:v>0.56710820021201958</c:v>
                </c:pt>
                <c:pt idx="3">
                  <c:v>0.82974186121011329</c:v>
                </c:pt>
                <c:pt idx="4">
                  <c:v>1.285489795914732</c:v>
                </c:pt>
                <c:pt idx="5">
                  <c:v>1.3918323739575291</c:v>
                </c:pt>
                <c:pt idx="6">
                  <c:v>1.7006393997682032</c:v>
                </c:pt>
                <c:pt idx="7">
                  <c:v>2.0478837380536996</c:v>
                </c:pt>
                <c:pt idx="8">
                  <c:v>2.2806903965913121</c:v>
                </c:pt>
                <c:pt idx="9">
                  <c:v>2.6939310247821715</c:v>
                </c:pt>
                <c:pt idx="10">
                  <c:v>2.8662649209071329</c:v>
                </c:pt>
                <c:pt idx="11">
                  <c:v>2.9874028677273463</c:v>
                </c:pt>
                <c:pt idx="12">
                  <c:v>3.3550806676054701</c:v>
                </c:pt>
                <c:pt idx="13">
                  <c:v>3.6945195315256192</c:v>
                </c:pt>
                <c:pt idx="14">
                  <c:v>4.0441311126159381</c:v>
                </c:pt>
                <c:pt idx="15">
                  <c:v>4.1745870068354929</c:v>
                </c:pt>
                <c:pt idx="16">
                  <c:v>4.5561716399760455</c:v>
                </c:pt>
                <c:pt idx="17">
                  <c:v>4.6344146932453256</c:v>
                </c:pt>
                <c:pt idx="18">
                  <c:v>4.9501441969428788</c:v>
                </c:pt>
                <c:pt idx="19">
                  <c:v>5.3942129627296742</c:v>
                </c:pt>
                <c:pt idx="20">
                  <c:v>5.5800571781429626</c:v>
                </c:pt>
                <c:pt idx="21">
                  <c:v>5.9313068792491173</c:v>
                </c:pt>
                <c:pt idx="22">
                  <c:v>6.1371461222863379</c:v>
                </c:pt>
                <c:pt idx="23">
                  <c:v>6.3035195871664582</c:v>
                </c:pt>
                <c:pt idx="24">
                  <c:v>6.6176674794400094</c:v>
                </c:pt>
                <c:pt idx="25">
                  <c:v>6.7927313660995488</c:v>
                </c:pt>
                <c:pt idx="26">
                  <c:v>7.2170227960380062</c:v>
                </c:pt>
                <c:pt idx="27">
                  <c:v>7.3104706592695896</c:v>
                </c:pt>
                <c:pt idx="28">
                  <c:v>7.6020438526099605</c:v>
                </c:pt>
                <c:pt idx="29">
                  <c:v>8.0948056300786373</c:v>
                </c:pt>
                <c:pt idx="30">
                  <c:v>8.2865245761619502</c:v>
                </c:pt>
                <c:pt idx="31">
                  <c:v>8.3937849179879276</c:v>
                </c:pt>
                <c:pt idx="32">
                  <c:v>8.8862519869096559</c:v>
                </c:pt>
                <c:pt idx="33">
                  <c:v>9.175491757658067</c:v>
                </c:pt>
                <c:pt idx="34">
                  <c:v>9.3391957748308077</c:v>
                </c:pt>
                <c:pt idx="35">
                  <c:v>9.7071079458371656</c:v>
                </c:pt>
                <c:pt idx="36">
                  <c:v>9.9856502512308172</c:v>
                </c:pt>
              </c:numCache>
            </c:numRef>
          </c:xVal>
          <c:yVal>
            <c:numRef>
              <c:f>'Beräkningar för instruktioner'!$Q$2:$Q$38</c:f>
              <c:numCache>
                <c:formatCode>General</c:formatCode>
                <c:ptCount val="3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0.47200311888542501</c:v>
                </c:pt>
                <c:pt idx="33">
                  <c:v>0.78539565187549698</c:v>
                </c:pt>
                <c:pt idx="34">
                  <c:v>0.31489639309343287</c:v>
                </c:pt>
                <c:pt idx="35">
                  <c:v>#N/A</c:v>
                </c:pt>
                <c:pt idx="36">
                  <c:v>#N/A</c:v>
                </c:pt>
              </c:numCache>
            </c:numRef>
          </c:yVal>
          <c:smooth val="0"/>
          <c:extLst>
            <c:ext xmlns:c16="http://schemas.microsoft.com/office/drawing/2014/chart" uri="{C3380CC4-5D6E-409C-BE32-E72D297353CC}">
              <c16:uniqueId val="{00000009-B50B-4190-9496-3DD36DA19F67}"/>
            </c:ext>
          </c:extLst>
        </c:ser>
        <c:ser>
          <c:idx val="10"/>
          <c:order val="10"/>
          <c:tx>
            <c:strRef>
              <c:f>'Beräkningar för instruktioner'!$R$1</c:f>
              <c:strCache>
                <c:ptCount val="1"/>
                <c:pt idx="0">
                  <c:v>10</c:v>
                </c:pt>
              </c:strCache>
            </c:strRef>
          </c:tx>
          <c:spPr>
            <a:ln w="25400" cap="rnd">
              <a:noFill/>
              <a:round/>
            </a:ln>
            <a:effectLst>
              <a:outerShdw blurRad="57150" dist="19050" dir="5400000" algn="ctr" rotWithShape="0">
                <a:srgbClr val="000000">
                  <a:alpha val="63000"/>
                </a:srgbClr>
              </a:outerShdw>
            </a:effectLst>
          </c:spPr>
          <c:marker>
            <c:symbol val="circle"/>
            <c:size val="6"/>
            <c:spPr>
              <a:solidFill>
                <a:srgbClr val="C1FFCE"/>
              </a:solidFill>
              <a:ln w="9525" cap="rnd">
                <a:solidFill>
                  <a:srgbClr val="00801B"/>
                </a:solidFill>
                <a:round/>
              </a:ln>
              <a:effectLst>
                <a:outerShdw blurRad="57150" dist="19050" dir="5400000" algn="ctr" rotWithShape="0">
                  <a:srgbClr val="000000">
                    <a:alpha val="63000"/>
                  </a:srgbClr>
                </a:outerShdw>
              </a:effectLst>
            </c:spPr>
          </c:marker>
          <c:xVal>
            <c:numRef>
              <c:f>'Beräkningar för instruktioner'!$C$2:$C$38</c:f>
              <c:numCache>
                <c:formatCode>General</c:formatCode>
                <c:ptCount val="37"/>
                <c:pt idx="0">
                  <c:v>0.20413992617514948</c:v>
                </c:pt>
                <c:pt idx="1">
                  <c:v>0.32728962777607629</c:v>
                </c:pt>
                <c:pt idx="2">
                  <c:v>0.56710820021201958</c:v>
                </c:pt>
                <c:pt idx="3">
                  <c:v>0.82974186121011329</c:v>
                </c:pt>
                <c:pt idx="4">
                  <c:v>1.285489795914732</c:v>
                </c:pt>
                <c:pt idx="5">
                  <c:v>1.3918323739575291</c:v>
                </c:pt>
                <c:pt idx="6">
                  <c:v>1.7006393997682032</c:v>
                </c:pt>
                <c:pt idx="7">
                  <c:v>2.0478837380536996</c:v>
                </c:pt>
                <c:pt idx="8">
                  <c:v>2.2806903965913121</c:v>
                </c:pt>
                <c:pt idx="9">
                  <c:v>2.6939310247821715</c:v>
                </c:pt>
                <c:pt idx="10">
                  <c:v>2.8662649209071329</c:v>
                </c:pt>
                <c:pt idx="11">
                  <c:v>2.9874028677273463</c:v>
                </c:pt>
                <c:pt idx="12">
                  <c:v>3.3550806676054701</c:v>
                </c:pt>
                <c:pt idx="13">
                  <c:v>3.6945195315256192</c:v>
                </c:pt>
                <c:pt idx="14">
                  <c:v>4.0441311126159381</c:v>
                </c:pt>
                <c:pt idx="15">
                  <c:v>4.1745870068354929</c:v>
                </c:pt>
                <c:pt idx="16">
                  <c:v>4.5561716399760455</c:v>
                </c:pt>
                <c:pt idx="17">
                  <c:v>4.6344146932453256</c:v>
                </c:pt>
                <c:pt idx="18">
                  <c:v>4.9501441969428788</c:v>
                </c:pt>
                <c:pt idx="19">
                  <c:v>5.3942129627296742</c:v>
                </c:pt>
                <c:pt idx="20">
                  <c:v>5.5800571781429626</c:v>
                </c:pt>
                <c:pt idx="21">
                  <c:v>5.9313068792491173</c:v>
                </c:pt>
                <c:pt idx="22">
                  <c:v>6.1371461222863379</c:v>
                </c:pt>
                <c:pt idx="23">
                  <c:v>6.3035195871664582</c:v>
                </c:pt>
                <c:pt idx="24">
                  <c:v>6.6176674794400094</c:v>
                </c:pt>
                <c:pt idx="25">
                  <c:v>6.7927313660995488</c:v>
                </c:pt>
                <c:pt idx="26">
                  <c:v>7.2170227960380062</c:v>
                </c:pt>
                <c:pt idx="27">
                  <c:v>7.3104706592695896</c:v>
                </c:pt>
                <c:pt idx="28">
                  <c:v>7.6020438526099605</c:v>
                </c:pt>
                <c:pt idx="29">
                  <c:v>8.0948056300786373</c:v>
                </c:pt>
                <c:pt idx="30">
                  <c:v>8.2865245761619502</c:v>
                </c:pt>
                <c:pt idx="31">
                  <c:v>8.3937849179879276</c:v>
                </c:pt>
                <c:pt idx="32">
                  <c:v>8.8862519869096559</c:v>
                </c:pt>
                <c:pt idx="33">
                  <c:v>9.175491757658067</c:v>
                </c:pt>
                <c:pt idx="34">
                  <c:v>9.3391957748308077</c:v>
                </c:pt>
                <c:pt idx="35">
                  <c:v>9.7071079458371656</c:v>
                </c:pt>
                <c:pt idx="36">
                  <c:v>9.9856502512308172</c:v>
                </c:pt>
              </c:numCache>
            </c:numRef>
          </c:xVal>
          <c:yVal>
            <c:numRef>
              <c:f>'Beräkningar för instruktioner'!$R$2:$R$38</c:f>
              <c:numCache>
                <c:formatCode>General</c:formatCode>
                <c:ptCount val="3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0.5631671544330914</c:v>
                </c:pt>
                <c:pt idx="36">
                  <c:v>0.12620812978208701</c:v>
                </c:pt>
              </c:numCache>
            </c:numRef>
          </c:yVal>
          <c:smooth val="0"/>
          <c:extLst>
            <c:ext xmlns:c16="http://schemas.microsoft.com/office/drawing/2014/chart" uri="{C3380CC4-5D6E-409C-BE32-E72D297353CC}">
              <c16:uniqueId val="{0000000A-B50B-4190-9496-3DD36DA19F67}"/>
            </c:ext>
          </c:extLst>
        </c:ser>
        <c:dLbls>
          <c:showLegendKey val="0"/>
          <c:showVal val="0"/>
          <c:showCatName val="0"/>
          <c:showSerName val="0"/>
          <c:showPercent val="0"/>
          <c:showBubbleSize val="0"/>
        </c:dLbls>
        <c:axId val="1931679296"/>
        <c:axId val="1931678336"/>
      </c:scatterChart>
      <c:valAx>
        <c:axId val="1931679296"/>
        <c:scaling>
          <c:orientation val="minMax"/>
          <c:max val="10"/>
          <c:min val="0"/>
        </c:scaling>
        <c:delete val="0"/>
        <c:axPos val="b"/>
        <c:majorGridlines>
          <c:spPr>
            <a:ln w="9525" cap="flat" cmpd="sng" algn="ctr">
              <a:noFill/>
              <a:round/>
            </a:ln>
            <a:effectLst/>
          </c:spPr>
        </c:majorGridlines>
        <c:minorGridlines>
          <c:spPr>
            <a:ln>
              <a:solidFill>
                <a:schemeClr val="bg1">
                  <a:alpha val="25000"/>
                </a:schemeClr>
              </a:solidFill>
            </a:ln>
            <a:effectLst/>
          </c:spPr>
        </c:minorGridlines>
        <c:numFmt formatCode="General"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sv-SE"/>
          </a:p>
        </c:txPr>
        <c:crossAx val="1931678336"/>
        <c:crosses val="autoZero"/>
        <c:crossBetween val="midCat"/>
        <c:majorUnit val="1"/>
        <c:minorUnit val="0.5"/>
      </c:valAx>
      <c:valAx>
        <c:axId val="1931678336"/>
        <c:scaling>
          <c:orientation val="minMax"/>
        </c:scaling>
        <c:delete val="1"/>
        <c:axPos val="l"/>
        <c:numFmt formatCode="General" sourceLinked="1"/>
        <c:majorTickMark val="none"/>
        <c:minorTickMark val="none"/>
        <c:tickLblPos val="nextTo"/>
        <c:crossAx val="19316792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rnd">
              <a:noFill/>
            </a:ln>
            <a:effectLst>
              <a:glow rad="139700">
                <a:srgbClr val="FFC1C1">
                  <a:alpha val="14000"/>
                </a:srgbClr>
              </a:glow>
            </a:effectLst>
          </c:spPr>
          <c:marker>
            <c:symbol val="circle"/>
            <c:size val="3"/>
            <c:spPr>
              <a:solidFill>
                <a:srgbClr val="FFC1C1"/>
              </a:solidFill>
              <a:ln>
                <a:noFill/>
              </a:ln>
              <a:effectLst>
                <a:glow rad="139700">
                  <a:srgbClr val="FFC1C1">
                    <a:alpha val="14000"/>
                  </a:srgbClr>
                </a:glow>
              </a:effectLst>
            </c:spPr>
          </c:marker>
          <c:dLbls>
            <c:dLbl>
              <c:idx val="0"/>
              <c:tx>
                <c:rich>
                  <a:bodyPr/>
                  <a:lstStyle/>
                  <a:p>
                    <a:fld id="{390D6BEF-9329-4921-808D-7B8FFFAF3ECA}" type="CELLRANGE">
                      <a:rPr lang="en-US"/>
                      <a:pPr/>
                      <a:t>[CELLRANGE]</a:t>
                    </a:fld>
                    <a:endParaRPr lang="sv-SE"/>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D05C-450E-A053-1EFCCEC8FBBB}"/>
                </c:ext>
              </c:extLst>
            </c:dLbl>
            <c:dLbl>
              <c:idx val="1"/>
              <c:tx>
                <c:rich>
                  <a:bodyPr/>
                  <a:lstStyle/>
                  <a:p>
                    <a:fld id="{640410C3-EE8C-448C-8257-E4B4A9E664E5}" type="CELLRANGE">
                      <a:rPr lang="en-US"/>
                      <a:pPr/>
                      <a:t>[CELLRANGE]</a:t>
                    </a:fld>
                    <a:endParaRPr lang="sv-SE"/>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D05C-450E-A053-1EFCCEC8FBBB}"/>
                </c:ext>
              </c:extLst>
            </c:dLbl>
            <c:dLbl>
              <c:idx val="2"/>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D05C-450E-A053-1EFCCEC8FBBB}"/>
                </c:ext>
              </c:extLst>
            </c:dLbl>
            <c:dLbl>
              <c:idx val="3"/>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D05C-450E-A053-1EFCCEC8FBBB}"/>
                </c:ext>
              </c:extLst>
            </c:dLbl>
            <c:dLbl>
              <c:idx val="4"/>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D05C-450E-A053-1EFCCEC8FBBB}"/>
                </c:ext>
              </c:extLst>
            </c:dLbl>
            <c:dLbl>
              <c:idx val="5"/>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D05C-450E-A053-1EFCCEC8FBBB}"/>
                </c:ext>
              </c:extLst>
            </c:dLbl>
            <c:dLbl>
              <c:idx val="6"/>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D05C-450E-A053-1EFCCEC8FBBB}"/>
                </c:ext>
              </c:extLst>
            </c:dLbl>
            <c:dLbl>
              <c:idx val="7"/>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D05C-450E-A053-1EFCCEC8FBBB}"/>
                </c:ext>
              </c:extLst>
            </c:dLbl>
            <c:dLbl>
              <c:idx val="8"/>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D05C-450E-A053-1EFCCEC8FBBB}"/>
                </c:ext>
              </c:extLst>
            </c:dLbl>
            <c:dLbl>
              <c:idx val="9"/>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D05C-450E-A053-1EFCCEC8FBBB}"/>
                </c:ext>
              </c:extLst>
            </c:dLbl>
            <c:dLbl>
              <c:idx val="10"/>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D05C-450E-A053-1EFCCEC8FBBB}"/>
                </c:ext>
              </c:extLst>
            </c:dLbl>
            <c:dLbl>
              <c:idx val="11"/>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D05C-450E-A053-1EFCCEC8FBBB}"/>
                </c:ext>
              </c:extLst>
            </c:dLbl>
            <c:dLbl>
              <c:idx val="12"/>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D05C-450E-A053-1EFCCEC8FBBB}"/>
                </c:ext>
              </c:extLst>
            </c:dLbl>
            <c:dLbl>
              <c:idx val="13"/>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D05C-450E-A053-1EFCCEC8FBBB}"/>
                </c:ext>
              </c:extLst>
            </c:dLbl>
            <c:dLbl>
              <c:idx val="14"/>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D05C-450E-A053-1EFCCEC8FBBB}"/>
                </c:ext>
              </c:extLst>
            </c:dLbl>
            <c:dLbl>
              <c:idx val="15"/>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D05C-450E-A053-1EFCCEC8FBBB}"/>
                </c:ext>
              </c:extLst>
            </c:dLbl>
            <c:dLbl>
              <c:idx val="16"/>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D05C-450E-A053-1EFCCEC8FBBB}"/>
                </c:ext>
              </c:extLst>
            </c:dLbl>
            <c:dLbl>
              <c:idx val="17"/>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D05C-450E-A053-1EFCCEC8FBBB}"/>
                </c:ext>
              </c:extLst>
            </c:dLbl>
            <c:dLbl>
              <c:idx val="18"/>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D05C-450E-A053-1EFCCEC8FBBB}"/>
                </c:ext>
              </c:extLst>
            </c:dLbl>
            <c:dLbl>
              <c:idx val="19"/>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D05C-450E-A053-1EFCCEC8FBBB}"/>
                </c:ext>
              </c:extLst>
            </c:dLbl>
            <c:dLbl>
              <c:idx val="20"/>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D05C-450E-A053-1EFCCEC8FBBB}"/>
                </c:ext>
              </c:extLst>
            </c:dLbl>
            <c:dLbl>
              <c:idx val="21"/>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D05C-450E-A053-1EFCCEC8FBBB}"/>
                </c:ext>
              </c:extLst>
            </c:dLbl>
            <c:dLbl>
              <c:idx val="22"/>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D05C-450E-A053-1EFCCEC8FBBB}"/>
                </c:ext>
              </c:extLst>
            </c:dLbl>
            <c:dLbl>
              <c:idx val="23"/>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D05C-450E-A053-1EFCCEC8FBBB}"/>
                </c:ext>
              </c:extLst>
            </c:dLbl>
            <c:dLbl>
              <c:idx val="24"/>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D05C-450E-A053-1EFCCEC8FBBB}"/>
                </c:ext>
              </c:extLst>
            </c:dLbl>
            <c:dLbl>
              <c:idx val="25"/>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D05C-450E-A053-1EFCCEC8FBBB}"/>
                </c:ext>
              </c:extLst>
            </c:dLbl>
            <c:dLbl>
              <c:idx val="26"/>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D05C-450E-A053-1EFCCEC8FBBB}"/>
                </c:ext>
              </c:extLst>
            </c:dLbl>
            <c:dLbl>
              <c:idx val="27"/>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D05C-450E-A053-1EFCCEC8FBBB}"/>
                </c:ext>
              </c:extLst>
            </c:dLbl>
            <c:dLbl>
              <c:idx val="28"/>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D05C-450E-A053-1EFCCEC8FBBB}"/>
                </c:ext>
              </c:extLst>
            </c:dLbl>
            <c:dLbl>
              <c:idx val="29"/>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D05C-450E-A053-1EFCCEC8FBBB}"/>
                </c:ext>
              </c:extLst>
            </c:dLbl>
            <c:dLbl>
              <c:idx val="30"/>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D05C-450E-A053-1EFCCEC8FBBB}"/>
                </c:ext>
              </c:extLst>
            </c:dLbl>
            <c:dLbl>
              <c:idx val="31"/>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D05C-450E-A053-1EFCCEC8FBBB}"/>
                </c:ext>
              </c:extLst>
            </c:dLbl>
            <c:dLbl>
              <c:idx val="32"/>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D05C-450E-A053-1EFCCEC8FBBB}"/>
                </c:ext>
              </c:extLst>
            </c:dLbl>
            <c:dLbl>
              <c:idx val="33"/>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D05C-450E-A053-1EFCCEC8FBBB}"/>
                </c:ext>
              </c:extLst>
            </c:dLbl>
            <c:dLbl>
              <c:idx val="34"/>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D05C-450E-A053-1EFCCEC8FBBB}"/>
                </c:ext>
              </c:extLst>
            </c:dLbl>
            <c:dLbl>
              <c:idx val="35"/>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D05C-450E-A053-1EFCCEC8FBBB}"/>
                </c:ext>
              </c:extLst>
            </c:dLbl>
            <c:dLbl>
              <c:idx val="36"/>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D05C-450E-A053-1EFCCEC8FBB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sv-SE"/>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'Beräkningar för betyg'!$I$2:$I$38</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xVal>
          <c:yVal>
            <c:numRef>
              <c:f>'Beräkningar för betyg'!$M$2:$M$38</c:f>
              <c:numCache>
                <c:formatCode>General</c:formatCode>
                <c:ptCount val="3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yVal>
          <c:smooth val="0"/>
          <c:extLst>
            <c:ext xmlns:c15="http://schemas.microsoft.com/office/drawing/2012/chart" uri="{02D57815-91ED-43cb-92C2-25804820EDAC}">
              <c15:datalabelsRange>
                <c15:f>'Beräkningar för betyg'!$C$2:$C$38</c15:f>
                <c15:dlblRangeCache>
                  <c:ptCount val="37"/>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pt idx="21">
                    <c:v>🇱🇻</c:v>
                  </c:pt>
                  <c:pt idx="22">
                    <c:v>🇦🇲</c:v>
                  </c:pt>
                  <c:pt idx="23">
                    <c:v>🇦🇹</c:v>
                  </c:pt>
                  <c:pt idx="24">
                    <c:v>🇬🇧</c:v>
                  </c:pt>
                  <c:pt idx="25">
                    <c:v>🇬🇷</c:v>
                  </c:pt>
                  <c:pt idx="26">
                    <c:v>🇱🇹</c:v>
                  </c:pt>
                  <c:pt idx="27">
                    <c:v>🇲🇹</c:v>
                  </c:pt>
                  <c:pt idx="28">
                    <c:v>🇬🇪</c:v>
                  </c:pt>
                  <c:pt idx="29">
                    <c:v>🇫🇷</c:v>
                  </c:pt>
                  <c:pt idx="30">
                    <c:v>🇩🇰</c:v>
                  </c:pt>
                  <c:pt idx="31">
                    <c:v>🇨🇿</c:v>
                  </c:pt>
                  <c:pt idx="32">
                    <c:v>🇱🇺</c:v>
                  </c:pt>
                  <c:pt idx="33">
                    <c:v>🇮🇱</c:v>
                  </c:pt>
                  <c:pt idx="34">
                    <c:v>🇩🇪</c:v>
                  </c:pt>
                  <c:pt idx="35">
                    <c:v>🇷🇸</c:v>
                  </c:pt>
                  <c:pt idx="36">
                    <c:v>🇫🇮</c:v>
                  </c:pt>
                </c15:dlblRangeCache>
              </c15:datalabelsRange>
            </c:ext>
            <c:ext xmlns:c16="http://schemas.microsoft.com/office/drawing/2014/chart" uri="{C3380CC4-5D6E-409C-BE32-E72D297353CC}">
              <c16:uniqueId val="{00000000-D05C-450E-A053-1EFCCEC8FBBB}"/>
            </c:ext>
          </c:extLst>
        </c:ser>
        <c:ser>
          <c:idx val="1"/>
          <c:order val="1"/>
          <c:spPr>
            <a:ln w="25400" cap="rnd">
              <a:noFill/>
            </a:ln>
            <a:effectLst>
              <a:glow rad="139700">
                <a:srgbClr val="C1CBFF">
                  <a:alpha val="14000"/>
                </a:srgbClr>
              </a:glow>
            </a:effectLst>
          </c:spPr>
          <c:marker>
            <c:symbol val="circle"/>
            <c:size val="3"/>
            <c:spPr>
              <a:solidFill>
                <a:srgbClr val="C1CBFF"/>
              </a:solidFill>
              <a:ln>
                <a:noFill/>
              </a:ln>
              <a:effectLst>
                <a:glow rad="139700">
                  <a:srgbClr val="C1CBFF">
                    <a:alpha val="14000"/>
                  </a:srgbClr>
                </a:glow>
              </a:effectLst>
            </c:spPr>
          </c:marker>
          <c:dLbls>
            <c:dLbl>
              <c:idx val="0"/>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D05C-450E-A053-1EFCCEC8FBBB}"/>
                </c:ext>
              </c:extLst>
            </c:dLbl>
            <c:dLbl>
              <c:idx val="1"/>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D05C-450E-A053-1EFCCEC8FBBB}"/>
                </c:ext>
              </c:extLst>
            </c:dLbl>
            <c:dLbl>
              <c:idx val="2"/>
              <c:tx>
                <c:rich>
                  <a:bodyPr/>
                  <a:lstStyle/>
                  <a:p>
                    <a:fld id="{D064A4C1-B53E-4E06-BD3C-C67A7F622DC2}" type="CELLRANGE">
                      <a:rPr lang="en-US"/>
                      <a:pPr/>
                      <a:t>[CELLRANGE]</a:t>
                    </a:fld>
                    <a:endParaRPr lang="sv-SE"/>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2-D05C-450E-A053-1EFCCEC8FBBB}"/>
                </c:ext>
              </c:extLst>
            </c:dLbl>
            <c:dLbl>
              <c:idx val="3"/>
              <c:tx>
                <c:rich>
                  <a:bodyPr/>
                  <a:lstStyle/>
                  <a:p>
                    <a:fld id="{0B214EFE-E5F6-4F54-89E3-D794DA1CDEBF}" type="CELLRANGE">
                      <a:rPr lang="en-US"/>
                      <a:pPr/>
                      <a:t>[CELLRANGE]</a:t>
                    </a:fld>
                    <a:endParaRPr lang="sv-SE"/>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3-D05C-450E-A053-1EFCCEC8FBBB}"/>
                </c:ext>
              </c:extLst>
            </c:dLbl>
            <c:dLbl>
              <c:idx val="4"/>
              <c:tx>
                <c:rich>
                  <a:bodyPr/>
                  <a:lstStyle/>
                  <a:p>
                    <a:fld id="{A1FE7769-D179-4280-B174-8F11CB2EBFD5}" type="CELLRANGE">
                      <a:rPr lang="en-US"/>
                      <a:pPr/>
                      <a:t>[CELLRANGE]</a:t>
                    </a:fld>
                    <a:endParaRPr lang="sv-SE"/>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4-D05C-450E-A053-1EFCCEC8FBBB}"/>
                </c:ext>
              </c:extLst>
            </c:dLbl>
            <c:dLbl>
              <c:idx val="5"/>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D05C-450E-A053-1EFCCEC8FBBB}"/>
                </c:ext>
              </c:extLst>
            </c:dLbl>
            <c:dLbl>
              <c:idx val="6"/>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D05C-450E-A053-1EFCCEC8FBBB}"/>
                </c:ext>
              </c:extLst>
            </c:dLbl>
            <c:dLbl>
              <c:idx val="7"/>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D05C-450E-A053-1EFCCEC8FBBB}"/>
                </c:ext>
              </c:extLst>
            </c:dLbl>
            <c:dLbl>
              <c:idx val="8"/>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D05C-450E-A053-1EFCCEC8FBBB}"/>
                </c:ext>
              </c:extLst>
            </c:dLbl>
            <c:dLbl>
              <c:idx val="9"/>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D05C-450E-A053-1EFCCEC8FBBB}"/>
                </c:ext>
              </c:extLst>
            </c:dLbl>
            <c:dLbl>
              <c:idx val="10"/>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D05C-450E-A053-1EFCCEC8FBBB}"/>
                </c:ext>
              </c:extLst>
            </c:dLbl>
            <c:dLbl>
              <c:idx val="11"/>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D05C-450E-A053-1EFCCEC8FBBB}"/>
                </c:ext>
              </c:extLst>
            </c:dLbl>
            <c:dLbl>
              <c:idx val="12"/>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D05C-450E-A053-1EFCCEC8FBBB}"/>
                </c:ext>
              </c:extLst>
            </c:dLbl>
            <c:dLbl>
              <c:idx val="13"/>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D05C-450E-A053-1EFCCEC8FBBB}"/>
                </c:ext>
              </c:extLst>
            </c:dLbl>
            <c:dLbl>
              <c:idx val="14"/>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D05C-450E-A053-1EFCCEC8FBBB}"/>
                </c:ext>
              </c:extLst>
            </c:dLbl>
            <c:dLbl>
              <c:idx val="15"/>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D05C-450E-A053-1EFCCEC8FBBB}"/>
                </c:ext>
              </c:extLst>
            </c:dLbl>
            <c:dLbl>
              <c:idx val="16"/>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D05C-450E-A053-1EFCCEC8FBBB}"/>
                </c:ext>
              </c:extLst>
            </c:dLbl>
            <c:dLbl>
              <c:idx val="17"/>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D05C-450E-A053-1EFCCEC8FBBB}"/>
                </c:ext>
              </c:extLst>
            </c:dLbl>
            <c:dLbl>
              <c:idx val="18"/>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D05C-450E-A053-1EFCCEC8FBBB}"/>
                </c:ext>
              </c:extLst>
            </c:dLbl>
            <c:dLbl>
              <c:idx val="19"/>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D05C-450E-A053-1EFCCEC8FBBB}"/>
                </c:ext>
              </c:extLst>
            </c:dLbl>
            <c:dLbl>
              <c:idx val="20"/>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D05C-450E-A053-1EFCCEC8FBBB}"/>
                </c:ext>
              </c:extLst>
            </c:dLbl>
            <c:dLbl>
              <c:idx val="21"/>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D05C-450E-A053-1EFCCEC8FBBB}"/>
                </c:ext>
              </c:extLst>
            </c:dLbl>
            <c:dLbl>
              <c:idx val="22"/>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D05C-450E-A053-1EFCCEC8FBBB}"/>
                </c:ext>
              </c:extLst>
            </c:dLbl>
            <c:dLbl>
              <c:idx val="23"/>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D05C-450E-A053-1EFCCEC8FBBB}"/>
                </c:ext>
              </c:extLst>
            </c:dLbl>
            <c:dLbl>
              <c:idx val="24"/>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D05C-450E-A053-1EFCCEC8FBBB}"/>
                </c:ext>
              </c:extLst>
            </c:dLbl>
            <c:dLbl>
              <c:idx val="25"/>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D05C-450E-A053-1EFCCEC8FBBB}"/>
                </c:ext>
              </c:extLst>
            </c:dLbl>
            <c:dLbl>
              <c:idx val="26"/>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D05C-450E-A053-1EFCCEC8FBBB}"/>
                </c:ext>
              </c:extLst>
            </c:dLbl>
            <c:dLbl>
              <c:idx val="27"/>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D05C-450E-A053-1EFCCEC8FBBB}"/>
                </c:ext>
              </c:extLst>
            </c:dLbl>
            <c:dLbl>
              <c:idx val="28"/>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D05C-450E-A053-1EFCCEC8FBBB}"/>
                </c:ext>
              </c:extLst>
            </c:dLbl>
            <c:dLbl>
              <c:idx val="29"/>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D05C-450E-A053-1EFCCEC8FBBB}"/>
                </c:ext>
              </c:extLst>
            </c:dLbl>
            <c:dLbl>
              <c:idx val="30"/>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D05C-450E-A053-1EFCCEC8FBBB}"/>
                </c:ext>
              </c:extLst>
            </c:dLbl>
            <c:dLbl>
              <c:idx val="31"/>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F-D05C-450E-A053-1EFCCEC8FBBB}"/>
                </c:ext>
              </c:extLst>
            </c:dLbl>
            <c:dLbl>
              <c:idx val="32"/>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0-D05C-450E-A053-1EFCCEC8FBBB}"/>
                </c:ext>
              </c:extLst>
            </c:dLbl>
            <c:dLbl>
              <c:idx val="33"/>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1-D05C-450E-A053-1EFCCEC8FBBB}"/>
                </c:ext>
              </c:extLst>
            </c:dLbl>
            <c:dLbl>
              <c:idx val="34"/>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2-D05C-450E-A053-1EFCCEC8FBBB}"/>
                </c:ext>
              </c:extLst>
            </c:dLbl>
            <c:dLbl>
              <c:idx val="35"/>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3-D05C-450E-A053-1EFCCEC8FBBB}"/>
                </c:ext>
              </c:extLst>
            </c:dLbl>
            <c:dLbl>
              <c:idx val="36"/>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4-D05C-450E-A053-1EFCCEC8FBB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sv-SE"/>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'Beräkningar för betyg'!$I$2:$I$38</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xVal>
          <c:yVal>
            <c:numRef>
              <c:f>'Beräkningar för betyg'!$N$2:$N$38</c:f>
              <c:numCache>
                <c:formatCode>General</c:formatCode>
                <c:ptCount val="3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yVal>
          <c:smooth val="0"/>
          <c:extLst>
            <c:ext xmlns:c15="http://schemas.microsoft.com/office/drawing/2012/chart" uri="{02D57815-91ED-43cb-92C2-25804820EDAC}">
              <c15:datalabelsRange>
                <c15:f>'Beräkningar för betyg'!$C$2:$C$38</c15:f>
                <c15:dlblRangeCache>
                  <c:ptCount val="37"/>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pt idx="21">
                    <c:v>🇱🇻</c:v>
                  </c:pt>
                  <c:pt idx="22">
                    <c:v>🇦🇲</c:v>
                  </c:pt>
                  <c:pt idx="23">
                    <c:v>🇦🇹</c:v>
                  </c:pt>
                  <c:pt idx="24">
                    <c:v>🇬🇧</c:v>
                  </c:pt>
                  <c:pt idx="25">
                    <c:v>🇬🇷</c:v>
                  </c:pt>
                  <c:pt idx="26">
                    <c:v>🇱🇹</c:v>
                  </c:pt>
                  <c:pt idx="27">
                    <c:v>🇲🇹</c:v>
                  </c:pt>
                  <c:pt idx="28">
                    <c:v>🇬🇪</c:v>
                  </c:pt>
                  <c:pt idx="29">
                    <c:v>🇫🇷</c:v>
                  </c:pt>
                  <c:pt idx="30">
                    <c:v>🇩🇰</c:v>
                  </c:pt>
                  <c:pt idx="31">
                    <c:v>🇨🇿</c:v>
                  </c:pt>
                  <c:pt idx="32">
                    <c:v>🇱🇺</c:v>
                  </c:pt>
                  <c:pt idx="33">
                    <c:v>🇮🇱</c:v>
                  </c:pt>
                  <c:pt idx="34">
                    <c:v>🇩🇪</c:v>
                  </c:pt>
                  <c:pt idx="35">
                    <c:v>🇷🇸</c:v>
                  </c:pt>
                  <c:pt idx="36">
                    <c:v>🇫🇮</c:v>
                  </c:pt>
                </c15:dlblRangeCache>
              </c15:datalabelsRange>
            </c:ext>
            <c:ext xmlns:c16="http://schemas.microsoft.com/office/drawing/2014/chart" uri="{C3380CC4-5D6E-409C-BE32-E72D297353CC}">
              <c16:uniqueId val="{00000001-D05C-450E-A053-1EFCCEC8FBBB}"/>
            </c:ext>
          </c:extLst>
        </c:ser>
        <c:ser>
          <c:idx val="2"/>
          <c:order val="2"/>
          <c:spPr>
            <a:ln w="25400" cap="rnd">
              <a:noFill/>
            </a:ln>
            <a:effectLst>
              <a:glow rad="139700">
                <a:srgbClr val="D7FFC1">
                  <a:alpha val="14000"/>
                </a:srgbClr>
              </a:glow>
            </a:effectLst>
          </c:spPr>
          <c:marker>
            <c:symbol val="circle"/>
            <c:size val="3"/>
            <c:spPr>
              <a:solidFill>
                <a:srgbClr val="D7FFC1"/>
              </a:solidFill>
              <a:ln>
                <a:noFill/>
              </a:ln>
              <a:effectLst>
                <a:glow rad="139700">
                  <a:srgbClr val="D7FFC1">
                    <a:alpha val="14000"/>
                  </a:srgbClr>
                </a:glow>
              </a:effectLst>
            </c:spPr>
          </c:marker>
          <c:dLbls>
            <c:dLbl>
              <c:idx val="0"/>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5-D05C-450E-A053-1EFCCEC8FBBB}"/>
                </c:ext>
              </c:extLst>
            </c:dLbl>
            <c:dLbl>
              <c:idx val="1"/>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6-D05C-450E-A053-1EFCCEC8FBBB}"/>
                </c:ext>
              </c:extLst>
            </c:dLbl>
            <c:dLbl>
              <c:idx val="2"/>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7-D05C-450E-A053-1EFCCEC8FBBB}"/>
                </c:ext>
              </c:extLst>
            </c:dLbl>
            <c:dLbl>
              <c:idx val="3"/>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8-D05C-450E-A053-1EFCCEC8FBBB}"/>
                </c:ext>
              </c:extLst>
            </c:dLbl>
            <c:dLbl>
              <c:idx val="4"/>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9-D05C-450E-A053-1EFCCEC8FBBB}"/>
                </c:ext>
              </c:extLst>
            </c:dLbl>
            <c:dLbl>
              <c:idx val="5"/>
              <c:tx>
                <c:rich>
                  <a:bodyPr/>
                  <a:lstStyle/>
                  <a:p>
                    <a:fld id="{4546953A-3C3D-439C-AC35-D3C5E259BA7A}" type="CELLRANGE">
                      <a:rPr lang="en-US"/>
                      <a:pPr/>
                      <a:t>[CELLRANGE]</a:t>
                    </a:fld>
                    <a:endParaRPr lang="sv-SE"/>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A-D05C-450E-A053-1EFCCEC8FBBB}"/>
                </c:ext>
              </c:extLst>
            </c:dLbl>
            <c:dLbl>
              <c:idx val="6"/>
              <c:tx>
                <c:rich>
                  <a:bodyPr/>
                  <a:lstStyle/>
                  <a:p>
                    <a:fld id="{0EE1AFC6-E3F5-4457-9760-2889F87A664C}" type="CELLRANGE">
                      <a:rPr lang="en-US"/>
                      <a:pPr/>
                      <a:t>[CELLRANGE]</a:t>
                    </a:fld>
                    <a:endParaRPr lang="sv-SE"/>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B-D05C-450E-A053-1EFCCEC8FBBB}"/>
                </c:ext>
              </c:extLst>
            </c:dLbl>
            <c:dLbl>
              <c:idx val="7"/>
              <c:tx>
                <c:rich>
                  <a:bodyPr/>
                  <a:lstStyle/>
                  <a:p>
                    <a:fld id="{7C2FABC7-3FB6-49E4-B8B8-089976107095}" type="CELLRANGE">
                      <a:rPr lang="en-US"/>
                      <a:pPr/>
                      <a:t>[CELLRANGE]</a:t>
                    </a:fld>
                    <a:endParaRPr lang="sv-SE"/>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C-D05C-450E-A053-1EFCCEC8FBBB}"/>
                </c:ext>
              </c:extLst>
            </c:dLbl>
            <c:dLbl>
              <c:idx val="8"/>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D-D05C-450E-A053-1EFCCEC8FBBB}"/>
                </c:ext>
              </c:extLst>
            </c:dLbl>
            <c:dLbl>
              <c:idx val="9"/>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E-D05C-450E-A053-1EFCCEC8FBBB}"/>
                </c:ext>
              </c:extLst>
            </c:dLbl>
            <c:dLbl>
              <c:idx val="10"/>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F-D05C-450E-A053-1EFCCEC8FBBB}"/>
                </c:ext>
              </c:extLst>
            </c:dLbl>
            <c:dLbl>
              <c:idx val="11"/>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0-D05C-450E-A053-1EFCCEC8FBBB}"/>
                </c:ext>
              </c:extLst>
            </c:dLbl>
            <c:dLbl>
              <c:idx val="12"/>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1-D05C-450E-A053-1EFCCEC8FBBB}"/>
                </c:ext>
              </c:extLst>
            </c:dLbl>
            <c:dLbl>
              <c:idx val="13"/>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2-D05C-450E-A053-1EFCCEC8FBBB}"/>
                </c:ext>
              </c:extLst>
            </c:dLbl>
            <c:dLbl>
              <c:idx val="14"/>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3-D05C-450E-A053-1EFCCEC8FBBB}"/>
                </c:ext>
              </c:extLst>
            </c:dLbl>
            <c:dLbl>
              <c:idx val="15"/>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4-D05C-450E-A053-1EFCCEC8FBBB}"/>
                </c:ext>
              </c:extLst>
            </c:dLbl>
            <c:dLbl>
              <c:idx val="16"/>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5-D05C-450E-A053-1EFCCEC8FBBB}"/>
                </c:ext>
              </c:extLst>
            </c:dLbl>
            <c:dLbl>
              <c:idx val="17"/>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6-D05C-450E-A053-1EFCCEC8FBBB}"/>
                </c:ext>
              </c:extLst>
            </c:dLbl>
            <c:dLbl>
              <c:idx val="18"/>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7-D05C-450E-A053-1EFCCEC8FBBB}"/>
                </c:ext>
              </c:extLst>
            </c:dLbl>
            <c:dLbl>
              <c:idx val="19"/>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8-D05C-450E-A053-1EFCCEC8FBBB}"/>
                </c:ext>
              </c:extLst>
            </c:dLbl>
            <c:dLbl>
              <c:idx val="20"/>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9-D05C-450E-A053-1EFCCEC8FBBB}"/>
                </c:ext>
              </c:extLst>
            </c:dLbl>
            <c:dLbl>
              <c:idx val="21"/>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A-D05C-450E-A053-1EFCCEC8FBBB}"/>
                </c:ext>
              </c:extLst>
            </c:dLbl>
            <c:dLbl>
              <c:idx val="22"/>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B-D05C-450E-A053-1EFCCEC8FBBB}"/>
                </c:ext>
              </c:extLst>
            </c:dLbl>
            <c:dLbl>
              <c:idx val="23"/>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C-D05C-450E-A053-1EFCCEC8FBBB}"/>
                </c:ext>
              </c:extLst>
            </c:dLbl>
            <c:dLbl>
              <c:idx val="24"/>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D-D05C-450E-A053-1EFCCEC8FBBB}"/>
                </c:ext>
              </c:extLst>
            </c:dLbl>
            <c:dLbl>
              <c:idx val="25"/>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E-D05C-450E-A053-1EFCCEC8FBBB}"/>
                </c:ext>
              </c:extLst>
            </c:dLbl>
            <c:dLbl>
              <c:idx val="26"/>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F-D05C-450E-A053-1EFCCEC8FBBB}"/>
                </c:ext>
              </c:extLst>
            </c:dLbl>
            <c:dLbl>
              <c:idx val="27"/>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0-D05C-450E-A053-1EFCCEC8FBBB}"/>
                </c:ext>
              </c:extLst>
            </c:dLbl>
            <c:dLbl>
              <c:idx val="28"/>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1-D05C-450E-A053-1EFCCEC8FBBB}"/>
                </c:ext>
              </c:extLst>
            </c:dLbl>
            <c:dLbl>
              <c:idx val="29"/>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2-D05C-450E-A053-1EFCCEC8FBBB}"/>
                </c:ext>
              </c:extLst>
            </c:dLbl>
            <c:dLbl>
              <c:idx val="30"/>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3-D05C-450E-A053-1EFCCEC8FBBB}"/>
                </c:ext>
              </c:extLst>
            </c:dLbl>
            <c:dLbl>
              <c:idx val="31"/>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4-D05C-450E-A053-1EFCCEC8FBBB}"/>
                </c:ext>
              </c:extLst>
            </c:dLbl>
            <c:dLbl>
              <c:idx val="32"/>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5-D05C-450E-A053-1EFCCEC8FBBB}"/>
                </c:ext>
              </c:extLst>
            </c:dLbl>
            <c:dLbl>
              <c:idx val="33"/>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6-D05C-450E-A053-1EFCCEC8FBBB}"/>
                </c:ext>
              </c:extLst>
            </c:dLbl>
            <c:dLbl>
              <c:idx val="34"/>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7-D05C-450E-A053-1EFCCEC8FBBB}"/>
                </c:ext>
              </c:extLst>
            </c:dLbl>
            <c:dLbl>
              <c:idx val="35"/>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8-D05C-450E-A053-1EFCCEC8FBBB}"/>
                </c:ext>
              </c:extLst>
            </c:dLbl>
            <c:dLbl>
              <c:idx val="36"/>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9-D05C-450E-A053-1EFCCEC8FBB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sv-SE"/>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'Beräkningar för betyg'!$I$2:$I$38</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xVal>
          <c:yVal>
            <c:numRef>
              <c:f>'Beräkningar för betyg'!$O$2:$O$38</c:f>
              <c:numCache>
                <c:formatCode>General</c:formatCode>
                <c:ptCount val="3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yVal>
          <c:smooth val="0"/>
          <c:extLst>
            <c:ext xmlns:c15="http://schemas.microsoft.com/office/drawing/2012/chart" uri="{02D57815-91ED-43cb-92C2-25804820EDAC}">
              <c15:datalabelsRange>
                <c15:f>'Beräkningar för betyg'!$C$2:$C$38</c15:f>
                <c15:dlblRangeCache>
                  <c:ptCount val="37"/>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pt idx="21">
                    <c:v>🇱🇻</c:v>
                  </c:pt>
                  <c:pt idx="22">
                    <c:v>🇦🇲</c:v>
                  </c:pt>
                  <c:pt idx="23">
                    <c:v>🇦🇹</c:v>
                  </c:pt>
                  <c:pt idx="24">
                    <c:v>🇬🇧</c:v>
                  </c:pt>
                  <c:pt idx="25">
                    <c:v>🇬🇷</c:v>
                  </c:pt>
                  <c:pt idx="26">
                    <c:v>🇱🇹</c:v>
                  </c:pt>
                  <c:pt idx="27">
                    <c:v>🇲🇹</c:v>
                  </c:pt>
                  <c:pt idx="28">
                    <c:v>🇬🇪</c:v>
                  </c:pt>
                  <c:pt idx="29">
                    <c:v>🇫🇷</c:v>
                  </c:pt>
                  <c:pt idx="30">
                    <c:v>🇩🇰</c:v>
                  </c:pt>
                  <c:pt idx="31">
                    <c:v>🇨🇿</c:v>
                  </c:pt>
                  <c:pt idx="32">
                    <c:v>🇱🇺</c:v>
                  </c:pt>
                  <c:pt idx="33">
                    <c:v>🇮🇱</c:v>
                  </c:pt>
                  <c:pt idx="34">
                    <c:v>🇩🇪</c:v>
                  </c:pt>
                  <c:pt idx="35">
                    <c:v>🇷🇸</c:v>
                  </c:pt>
                  <c:pt idx="36">
                    <c:v>🇫🇮</c:v>
                  </c:pt>
                </c15:dlblRangeCache>
              </c15:datalabelsRange>
            </c:ext>
            <c:ext xmlns:c16="http://schemas.microsoft.com/office/drawing/2014/chart" uri="{C3380CC4-5D6E-409C-BE32-E72D297353CC}">
              <c16:uniqueId val="{00000002-D05C-450E-A053-1EFCCEC8FBBB}"/>
            </c:ext>
          </c:extLst>
        </c:ser>
        <c:ser>
          <c:idx val="3"/>
          <c:order val="3"/>
          <c:spPr>
            <a:ln w="25400" cap="rnd">
              <a:noFill/>
            </a:ln>
            <a:effectLst>
              <a:glow rad="139700">
                <a:srgbClr val="FFC1E1">
                  <a:alpha val="14000"/>
                </a:srgbClr>
              </a:glow>
            </a:effectLst>
          </c:spPr>
          <c:marker>
            <c:symbol val="circle"/>
            <c:size val="3"/>
            <c:spPr>
              <a:solidFill>
                <a:srgbClr val="FFC1E1"/>
              </a:solidFill>
              <a:ln>
                <a:noFill/>
              </a:ln>
              <a:effectLst>
                <a:glow rad="139700">
                  <a:srgbClr val="FFC1E1">
                    <a:alpha val="14000"/>
                  </a:srgbClr>
                </a:glow>
              </a:effectLst>
            </c:spPr>
          </c:marker>
          <c:dLbls>
            <c:dLbl>
              <c:idx val="0"/>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A-D05C-450E-A053-1EFCCEC8FBBB}"/>
                </c:ext>
              </c:extLst>
            </c:dLbl>
            <c:dLbl>
              <c:idx val="1"/>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B-D05C-450E-A053-1EFCCEC8FBBB}"/>
                </c:ext>
              </c:extLst>
            </c:dLbl>
            <c:dLbl>
              <c:idx val="2"/>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C-D05C-450E-A053-1EFCCEC8FBBB}"/>
                </c:ext>
              </c:extLst>
            </c:dLbl>
            <c:dLbl>
              <c:idx val="3"/>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D-D05C-450E-A053-1EFCCEC8FBBB}"/>
                </c:ext>
              </c:extLst>
            </c:dLbl>
            <c:dLbl>
              <c:idx val="4"/>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E-D05C-450E-A053-1EFCCEC8FBBB}"/>
                </c:ext>
              </c:extLst>
            </c:dLbl>
            <c:dLbl>
              <c:idx val="5"/>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F-D05C-450E-A053-1EFCCEC8FBBB}"/>
                </c:ext>
              </c:extLst>
            </c:dLbl>
            <c:dLbl>
              <c:idx val="6"/>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0-D05C-450E-A053-1EFCCEC8FBBB}"/>
                </c:ext>
              </c:extLst>
            </c:dLbl>
            <c:dLbl>
              <c:idx val="7"/>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1-D05C-450E-A053-1EFCCEC8FBBB}"/>
                </c:ext>
              </c:extLst>
            </c:dLbl>
            <c:dLbl>
              <c:idx val="8"/>
              <c:tx>
                <c:rich>
                  <a:bodyPr/>
                  <a:lstStyle/>
                  <a:p>
                    <a:fld id="{9C64B16F-988D-459D-A031-3FCCDED00ADA}" type="CELLRANGE">
                      <a:rPr lang="en-US"/>
                      <a:pPr/>
                      <a:t>[CELLRANGE]</a:t>
                    </a:fld>
                    <a:endParaRPr lang="sv-SE"/>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2-D05C-450E-A053-1EFCCEC8FBBB}"/>
                </c:ext>
              </c:extLst>
            </c:dLbl>
            <c:dLbl>
              <c:idx val="9"/>
              <c:tx>
                <c:rich>
                  <a:bodyPr/>
                  <a:lstStyle/>
                  <a:p>
                    <a:fld id="{DFB60322-8F05-47C0-8284-37423C493540}" type="CELLRANGE">
                      <a:rPr lang="en-US"/>
                      <a:pPr/>
                      <a:t>[CELLRANGE]</a:t>
                    </a:fld>
                    <a:endParaRPr lang="sv-SE"/>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3-D05C-450E-A053-1EFCCEC8FBBB}"/>
                </c:ext>
              </c:extLst>
            </c:dLbl>
            <c:dLbl>
              <c:idx val="10"/>
              <c:tx>
                <c:rich>
                  <a:bodyPr/>
                  <a:lstStyle/>
                  <a:p>
                    <a:fld id="{91764AE7-1605-4CB9-9B66-6824E37BF503}" type="CELLRANGE">
                      <a:rPr lang="en-US"/>
                      <a:pPr/>
                      <a:t>[CELLRANGE]</a:t>
                    </a:fld>
                    <a:endParaRPr lang="sv-SE"/>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4-D05C-450E-A053-1EFCCEC8FBBB}"/>
                </c:ext>
              </c:extLst>
            </c:dLbl>
            <c:dLbl>
              <c:idx val="11"/>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5-D05C-450E-A053-1EFCCEC8FBBB}"/>
                </c:ext>
              </c:extLst>
            </c:dLbl>
            <c:dLbl>
              <c:idx val="12"/>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6-D05C-450E-A053-1EFCCEC8FBBB}"/>
                </c:ext>
              </c:extLst>
            </c:dLbl>
            <c:dLbl>
              <c:idx val="13"/>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7-D05C-450E-A053-1EFCCEC8FBBB}"/>
                </c:ext>
              </c:extLst>
            </c:dLbl>
            <c:dLbl>
              <c:idx val="14"/>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8-D05C-450E-A053-1EFCCEC8FBBB}"/>
                </c:ext>
              </c:extLst>
            </c:dLbl>
            <c:dLbl>
              <c:idx val="15"/>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9-D05C-450E-A053-1EFCCEC8FBBB}"/>
                </c:ext>
              </c:extLst>
            </c:dLbl>
            <c:dLbl>
              <c:idx val="16"/>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A-D05C-450E-A053-1EFCCEC8FBBB}"/>
                </c:ext>
              </c:extLst>
            </c:dLbl>
            <c:dLbl>
              <c:idx val="17"/>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B-D05C-450E-A053-1EFCCEC8FBBB}"/>
                </c:ext>
              </c:extLst>
            </c:dLbl>
            <c:dLbl>
              <c:idx val="18"/>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C-D05C-450E-A053-1EFCCEC8FBBB}"/>
                </c:ext>
              </c:extLst>
            </c:dLbl>
            <c:dLbl>
              <c:idx val="19"/>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D-D05C-450E-A053-1EFCCEC8FBBB}"/>
                </c:ext>
              </c:extLst>
            </c:dLbl>
            <c:dLbl>
              <c:idx val="20"/>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E-D05C-450E-A053-1EFCCEC8FBBB}"/>
                </c:ext>
              </c:extLst>
            </c:dLbl>
            <c:dLbl>
              <c:idx val="21"/>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F-D05C-450E-A053-1EFCCEC8FBBB}"/>
                </c:ext>
              </c:extLst>
            </c:dLbl>
            <c:dLbl>
              <c:idx val="22"/>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0-D05C-450E-A053-1EFCCEC8FBBB}"/>
                </c:ext>
              </c:extLst>
            </c:dLbl>
            <c:dLbl>
              <c:idx val="23"/>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1-D05C-450E-A053-1EFCCEC8FBBB}"/>
                </c:ext>
              </c:extLst>
            </c:dLbl>
            <c:dLbl>
              <c:idx val="24"/>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2-D05C-450E-A053-1EFCCEC8FBBB}"/>
                </c:ext>
              </c:extLst>
            </c:dLbl>
            <c:dLbl>
              <c:idx val="25"/>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3-D05C-450E-A053-1EFCCEC8FBBB}"/>
                </c:ext>
              </c:extLst>
            </c:dLbl>
            <c:dLbl>
              <c:idx val="26"/>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4-D05C-450E-A053-1EFCCEC8FBBB}"/>
                </c:ext>
              </c:extLst>
            </c:dLbl>
            <c:dLbl>
              <c:idx val="27"/>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5-D05C-450E-A053-1EFCCEC8FBBB}"/>
                </c:ext>
              </c:extLst>
            </c:dLbl>
            <c:dLbl>
              <c:idx val="28"/>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6-D05C-450E-A053-1EFCCEC8FBBB}"/>
                </c:ext>
              </c:extLst>
            </c:dLbl>
            <c:dLbl>
              <c:idx val="29"/>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7-D05C-450E-A053-1EFCCEC8FBBB}"/>
                </c:ext>
              </c:extLst>
            </c:dLbl>
            <c:dLbl>
              <c:idx val="30"/>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8-D05C-450E-A053-1EFCCEC8FBBB}"/>
                </c:ext>
              </c:extLst>
            </c:dLbl>
            <c:dLbl>
              <c:idx val="31"/>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9-D05C-450E-A053-1EFCCEC8FBBB}"/>
                </c:ext>
              </c:extLst>
            </c:dLbl>
            <c:dLbl>
              <c:idx val="32"/>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A-D05C-450E-A053-1EFCCEC8FBBB}"/>
                </c:ext>
              </c:extLst>
            </c:dLbl>
            <c:dLbl>
              <c:idx val="33"/>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B-D05C-450E-A053-1EFCCEC8FBBB}"/>
                </c:ext>
              </c:extLst>
            </c:dLbl>
            <c:dLbl>
              <c:idx val="34"/>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C-D05C-450E-A053-1EFCCEC8FBBB}"/>
                </c:ext>
              </c:extLst>
            </c:dLbl>
            <c:dLbl>
              <c:idx val="35"/>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D-D05C-450E-A053-1EFCCEC8FBBB}"/>
                </c:ext>
              </c:extLst>
            </c:dLbl>
            <c:dLbl>
              <c:idx val="36"/>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E-D05C-450E-A053-1EFCCEC8FBB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sv-SE"/>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'Beräkningar för betyg'!$I$2:$I$38</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xVal>
          <c:yVal>
            <c:numRef>
              <c:f>'Beräkningar för betyg'!$P$2:$P$38</c:f>
              <c:numCache>
                <c:formatCode>General</c:formatCode>
                <c:ptCount val="3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yVal>
          <c:smooth val="0"/>
          <c:extLst>
            <c:ext xmlns:c15="http://schemas.microsoft.com/office/drawing/2012/chart" uri="{02D57815-91ED-43cb-92C2-25804820EDAC}">
              <c15:datalabelsRange>
                <c15:f>'Beräkningar för betyg'!$C$2:$C$38</c15:f>
                <c15:dlblRangeCache>
                  <c:ptCount val="37"/>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pt idx="21">
                    <c:v>🇱🇻</c:v>
                  </c:pt>
                  <c:pt idx="22">
                    <c:v>🇦🇲</c:v>
                  </c:pt>
                  <c:pt idx="23">
                    <c:v>🇦🇹</c:v>
                  </c:pt>
                  <c:pt idx="24">
                    <c:v>🇬🇧</c:v>
                  </c:pt>
                  <c:pt idx="25">
                    <c:v>🇬🇷</c:v>
                  </c:pt>
                  <c:pt idx="26">
                    <c:v>🇱🇹</c:v>
                  </c:pt>
                  <c:pt idx="27">
                    <c:v>🇲🇹</c:v>
                  </c:pt>
                  <c:pt idx="28">
                    <c:v>🇬🇪</c:v>
                  </c:pt>
                  <c:pt idx="29">
                    <c:v>🇫🇷</c:v>
                  </c:pt>
                  <c:pt idx="30">
                    <c:v>🇩🇰</c:v>
                  </c:pt>
                  <c:pt idx="31">
                    <c:v>🇨🇿</c:v>
                  </c:pt>
                  <c:pt idx="32">
                    <c:v>🇱🇺</c:v>
                  </c:pt>
                  <c:pt idx="33">
                    <c:v>🇮🇱</c:v>
                  </c:pt>
                  <c:pt idx="34">
                    <c:v>🇩🇪</c:v>
                  </c:pt>
                  <c:pt idx="35">
                    <c:v>🇷🇸</c:v>
                  </c:pt>
                  <c:pt idx="36">
                    <c:v>🇫🇮</c:v>
                  </c:pt>
                </c15:dlblRangeCache>
              </c15:datalabelsRange>
            </c:ext>
            <c:ext xmlns:c16="http://schemas.microsoft.com/office/drawing/2014/chart" uri="{C3380CC4-5D6E-409C-BE32-E72D297353CC}">
              <c16:uniqueId val="{00000003-D05C-450E-A053-1EFCCEC8FBBB}"/>
            </c:ext>
          </c:extLst>
        </c:ser>
        <c:ser>
          <c:idx val="4"/>
          <c:order val="4"/>
          <c:spPr>
            <a:ln w="25400" cap="rnd">
              <a:noFill/>
            </a:ln>
            <a:effectLst>
              <a:glow rad="139700">
                <a:srgbClr val="C1EDFF">
                  <a:alpha val="14000"/>
                </a:srgbClr>
              </a:glow>
            </a:effectLst>
          </c:spPr>
          <c:marker>
            <c:symbol val="circle"/>
            <c:size val="3"/>
            <c:spPr>
              <a:solidFill>
                <a:srgbClr val="C1EDFF"/>
              </a:solidFill>
              <a:ln>
                <a:noFill/>
              </a:ln>
              <a:effectLst>
                <a:glow rad="139700">
                  <a:srgbClr val="C1EDFF">
                    <a:alpha val="14000"/>
                  </a:srgbClr>
                </a:glow>
              </a:effectLst>
            </c:spPr>
          </c:marker>
          <c:dLbls>
            <c:dLbl>
              <c:idx val="0"/>
              <c:tx>
                <c:rich>
                  <a:bodyPr/>
                  <a:lstStyle/>
                  <a:p>
                    <a:endParaRPr lang="sv-SE"/>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09F-D05C-450E-A053-1EFCCEC8FBBB}"/>
                </c:ext>
              </c:extLst>
            </c:dLbl>
            <c:dLbl>
              <c:idx val="1"/>
              <c:tx>
                <c:rich>
                  <a:bodyPr/>
                  <a:lstStyle/>
                  <a:p>
                    <a:endParaRPr lang="sv-SE"/>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0A0-D05C-450E-A053-1EFCCEC8FBBB}"/>
                </c:ext>
              </c:extLst>
            </c:dLbl>
            <c:dLbl>
              <c:idx val="2"/>
              <c:tx>
                <c:rich>
                  <a:bodyPr/>
                  <a:lstStyle/>
                  <a:p>
                    <a:endParaRPr lang="sv-SE"/>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0A1-D05C-450E-A053-1EFCCEC8FBBB}"/>
                </c:ext>
              </c:extLst>
            </c:dLbl>
            <c:dLbl>
              <c:idx val="3"/>
              <c:tx>
                <c:rich>
                  <a:bodyPr/>
                  <a:lstStyle/>
                  <a:p>
                    <a:endParaRPr lang="sv-SE"/>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0A2-D05C-450E-A053-1EFCCEC8FBBB}"/>
                </c:ext>
              </c:extLst>
            </c:dLbl>
            <c:dLbl>
              <c:idx val="4"/>
              <c:tx>
                <c:rich>
                  <a:bodyPr/>
                  <a:lstStyle/>
                  <a:p>
                    <a:endParaRPr lang="sv-SE"/>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0A3-D05C-450E-A053-1EFCCEC8FBBB}"/>
                </c:ext>
              </c:extLst>
            </c:dLbl>
            <c:dLbl>
              <c:idx val="5"/>
              <c:tx>
                <c:rich>
                  <a:bodyPr/>
                  <a:lstStyle/>
                  <a:p>
                    <a:endParaRPr lang="sv-SE"/>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0A4-D05C-450E-A053-1EFCCEC8FBBB}"/>
                </c:ext>
              </c:extLst>
            </c:dLbl>
            <c:dLbl>
              <c:idx val="6"/>
              <c:tx>
                <c:rich>
                  <a:bodyPr/>
                  <a:lstStyle/>
                  <a:p>
                    <a:endParaRPr lang="sv-SE"/>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0A5-D05C-450E-A053-1EFCCEC8FBBB}"/>
                </c:ext>
              </c:extLst>
            </c:dLbl>
            <c:dLbl>
              <c:idx val="7"/>
              <c:tx>
                <c:rich>
                  <a:bodyPr/>
                  <a:lstStyle/>
                  <a:p>
                    <a:endParaRPr lang="sv-SE"/>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0A6-D05C-450E-A053-1EFCCEC8FBBB}"/>
                </c:ext>
              </c:extLst>
            </c:dLbl>
            <c:dLbl>
              <c:idx val="8"/>
              <c:tx>
                <c:rich>
                  <a:bodyPr/>
                  <a:lstStyle/>
                  <a:p>
                    <a:endParaRPr lang="sv-SE"/>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0A7-D05C-450E-A053-1EFCCEC8FBBB}"/>
                </c:ext>
              </c:extLst>
            </c:dLbl>
            <c:dLbl>
              <c:idx val="9"/>
              <c:tx>
                <c:rich>
                  <a:bodyPr/>
                  <a:lstStyle/>
                  <a:p>
                    <a:endParaRPr lang="sv-SE"/>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0A8-D05C-450E-A053-1EFCCEC8FBBB}"/>
                </c:ext>
              </c:extLst>
            </c:dLbl>
            <c:dLbl>
              <c:idx val="10"/>
              <c:tx>
                <c:rich>
                  <a:bodyPr/>
                  <a:lstStyle/>
                  <a:p>
                    <a:endParaRPr lang="sv-SE"/>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0A9-D05C-450E-A053-1EFCCEC8FBBB}"/>
                </c:ext>
              </c:extLst>
            </c:dLbl>
            <c:dLbl>
              <c:idx val="11"/>
              <c:tx>
                <c:rich>
                  <a:bodyPr/>
                  <a:lstStyle/>
                  <a:p>
                    <a:fld id="{AF3F7FAA-B1D5-4E48-9971-680275C4D3C7}" type="CELLRANGE">
                      <a:rPr lang="en-US"/>
                      <a:pPr/>
                      <a:t>[CELLRANGE]</a:t>
                    </a:fld>
                    <a:endParaRPr lang="sv-SE"/>
                  </a:p>
                </c:rich>
              </c:tx>
              <c:dLblPos val="b"/>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AA-D05C-450E-A053-1EFCCEC8FBBB}"/>
                </c:ext>
              </c:extLst>
            </c:dLbl>
            <c:dLbl>
              <c:idx val="12"/>
              <c:tx>
                <c:rich>
                  <a:bodyPr/>
                  <a:lstStyle/>
                  <a:p>
                    <a:fld id="{5D505A63-9B3D-44F0-9661-39EC7D7114C6}" type="CELLRANGE">
                      <a:rPr lang="en-US"/>
                      <a:pPr/>
                      <a:t>[CELLRANGE]</a:t>
                    </a:fld>
                    <a:endParaRPr lang="sv-SE"/>
                  </a:p>
                </c:rich>
              </c:tx>
              <c:dLblPos val="b"/>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AB-D05C-450E-A053-1EFCCEC8FBBB}"/>
                </c:ext>
              </c:extLst>
            </c:dLbl>
            <c:dLbl>
              <c:idx val="13"/>
              <c:tx>
                <c:rich>
                  <a:bodyPr/>
                  <a:lstStyle/>
                  <a:p>
                    <a:fld id="{5419DF82-0C85-4D82-8944-99450B5B8F3A}" type="CELLRANGE">
                      <a:rPr lang="en-US"/>
                      <a:pPr/>
                      <a:t>[CELLRANGE]</a:t>
                    </a:fld>
                    <a:endParaRPr lang="sv-SE"/>
                  </a:p>
                </c:rich>
              </c:tx>
              <c:dLblPos val="b"/>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AC-D05C-450E-A053-1EFCCEC8FBBB}"/>
                </c:ext>
              </c:extLst>
            </c:dLbl>
            <c:dLbl>
              <c:idx val="14"/>
              <c:tx>
                <c:rich>
                  <a:bodyPr/>
                  <a:lstStyle/>
                  <a:p>
                    <a:fld id="{3539CF5A-2CBF-4FD8-A74A-EA61C4CE6FF7}" type="CELLRANGE">
                      <a:rPr lang="en-US"/>
                      <a:pPr/>
                      <a:t>[CELLRANGE]</a:t>
                    </a:fld>
                    <a:endParaRPr lang="sv-SE"/>
                  </a:p>
                </c:rich>
              </c:tx>
              <c:dLblPos val="b"/>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AD-D05C-450E-A053-1EFCCEC8FBBB}"/>
                </c:ext>
              </c:extLst>
            </c:dLbl>
            <c:dLbl>
              <c:idx val="15"/>
              <c:tx>
                <c:rich>
                  <a:bodyPr/>
                  <a:lstStyle/>
                  <a:p>
                    <a:endParaRPr lang="sv-SE"/>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0AE-D05C-450E-A053-1EFCCEC8FBBB}"/>
                </c:ext>
              </c:extLst>
            </c:dLbl>
            <c:dLbl>
              <c:idx val="16"/>
              <c:tx>
                <c:rich>
                  <a:bodyPr/>
                  <a:lstStyle/>
                  <a:p>
                    <a:endParaRPr lang="sv-SE"/>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0AF-D05C-450E-A053-1EFCCEC8FBBB}"/>
                </c:ext>
              </c:extLst>
            </c:dLbl>
            <c:dLbl>
              <c:idx val="17"/>
              <c:tx>
                <c:rich>
                  <a:bodyPr/>
                  <a:lstStyle/>
                  <a:p>
                    <a:endParaRPr lang="sv-SE"/>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0B0-D05C-450E-A053-1EFCCEC8FBBB}"/>
                </c:ext>
              </c:extLst>
            </c:dLbl>
            <c:dLbl>
              <c:idx val="18"/>
              <c:tx>
                <c:rich>
                  <a:bodyPr/>
                  <a:lstStyle/>
                  <a:p>
                    <a:endParaRPr lang="sv-SE"/>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0B1-D05C-450E-A053-1EFCCEC8FBBB}"/>
                </c:ext>
              </c:extLst>
            </c:dLbl>
            <c:dLbl>
              <c:idx val="19"/>
              <c:tx>
                <c:rich>
                  <a:bodyPr/>
                  <a:lstStyle/>
                  <a:p>
                    <a:endParaRPr lang="sv-SE"/>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0B2-D05C-450E-A053-1EFCCEC8FBBB}"/>
                </c:ext>
              </c:extLst>
            </c:dLbl>
            <c:dLbl>
              <c:idx val="20"/>
              <c:tx>
                <c:rich>
                  <a:bodyPr/>
                  <a:lstStyle/>
                  <a:p>
                    <a:endParaRPr lang="sv-SE"/>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0B3-D05C-450E-A053-1EFCCEC8FBBB}"/>
                </c:ext>
              </c:extLst>
            </c:dLbl>
            <c:dLbl>
              <c:idx val="21"/>
              <c:tx>
                <c:rich>
                  <a:bodyPr/>
                  <a:lstStyle/>
                  <a:p>
                    <a:endParaRPr lang="sv-SE"/>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0B4-D05C-450E-A053-1EFCCEC8FBBB}"/>
                </c:ext>
              </c:extLst>
            </c:dLbl>
            <c:dLbl>
              <c:idx val="22"/>
              <c:tx>
                <c:rich>
                  <a:bodyPr/>
                  <a:lstStyle/>
                  <a:p>
                    <a:endParaRPr lang="sv-SE"/>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0B5-D05C-450E-A053-1EFCCEC8FBBB}"/>
                </c:ext>
              </c:extLst>
            </c:dLbl>
            <c:dLbl>
              <c:idx val="23"/>
              <c:tx>
                <c:rich>
                  <a:bodyPr/>
                  <a:lstStyle/>
                  <a:p>
                    <a:endParaRPr lang="sv-SE"/>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0B6-D05C-450E-A053-1EFCCEC8FBBB}"/>
                </c:ext>
              </c:extLst>
            </c:dLbl>
            <c:dLbl>
              <c:idx val="24"/>
              <c:tx>
                <c:rich>
                  <a:bodyPr/>
                  <a:lstStyle/>
                  <a:p>
                    <a:endParaRPr lang="sv-SE"/>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0B7-D05C-450E-A053-1EFCCEC8FBBB}"/>
                </c:ext>
              </c:extLst>
            </c:dLbl>
            <c:dLbl>
              <c:idx val="25"/>
              <c:tx>
                <c:rich>
                  <a:bodyPr/>
                  <a:lstStyle/>
                  <a:p>
                    <a:endParaRPr lang="sv-SE"/>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0B8-D05C-450E-A053-1EFCCEC8FBBB}"/>
                </c:ext>
              </c:extLst>
            </c:dLbl>
            <c:dLbl>
              <c:idx val="26"/>
              <c:tx>
                <c:rich>
                  <a:bodyPr/>
                  <a:lstStyle/>
                  <a:p>
                    <a:endParaRPr lang="sv-SE"/>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0B9-D05C-450E-A053-1EFCCEC8FBBB}"/>
                </c:ext>
              </c:extLst>
            </c:dLbl>
            <c:dLbl>
              <c:idx val="27"/>
              <c:tx>
                <c:rich>
                  <a:bodyPr/>
                  <a:lstStyle/>
                  <a:p>
                    <a:endParaRPr lang="sv-SE"/>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0BA-D05C-450E-A053-1EFCCEC8FBBB}"/>
                </c:ext>
              </c:extLst>
            </c:dLbl>
            <c:dLbl>
              <c:idx val="28"/>
              <c:tx>
                <c:rich>
                  <a:bodyPr/>
                  <a:lstStyle/>
                  <a:p>
                    <a:endParaRPr lang="sv-SE"/>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0BB-D05C-450E-A053-1EFCCEC8FBBB}"/>
                </c:ext>
              </c:extLst>
            </c:dLbl>
            <c:dLbl>
              <c:idx val="29"/>
              <c:tx>
                <c:rich>
                  <a:bodyPr/>
                  <a:lstStyle/>
                  <a:p>
                    <a:endParaRPr lang="sv-SE"/>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0BC-D05C-450E-A053-1EFCCEC8FBBB}"/>
                </c:ext>
              </c:extLst>
            </c:dLbl>
            <c:dLbl>
              <c:idx val="30"/>
              <c:tx>
                <c:rich>
                  <a:bodyPr/>
                  <a:lstStyle/>
                  <a:p>
                    <a:endParaRPr lang="sv-SE"/>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0BD-D05C-450E-A053-1EFCCEC8FBBB}"/>
                </c:ext>
              </c:extLst>
            </c:dLbl>
            <c:dLbl>
              <c:idx val="31"/>
              <c:tx>
                <c:rich>
                  <a:bodyPr/>
                  <a:lstStyle/>
                  <a:p>
                    <a:endParaRPr lang="sv-SE"/>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0BE-D05C-450E-A053-1EFCCEC8FBBB}"/>
                </c:ext>
              </c:extLst>
            </c:dLbl>
            <c:dLbl>
              <c:idx val="32"/>
              <c:tx>
                <c:rich>
                  <a:bodyPr/>
                  <a:lstStyle/>
                  <a:p>
                    <a:endParaRPr lang="sv-SE"/>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0BF-D05C-450E-A053-1EFCCEC8FBBB}"/>
                </c:ext>
              </c:extLst>
            </c:dLbl>
            <c:dLbl>
              <c:idx val="33"/>
              <c:tx>
                <c:rich>
                  <a:bodyPr/>
                  <a:lstStyle/>
                  <a:p>
                    <a:endParaRPr lang="sv-SE"/>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0C0-D05C-450E-A053-1EFCCEC8FBBB}"/>
                </c:ext>
              </c:extLst>
            </c:dLbl>
            <c:dLbl>
              <c:idx val="34"/>
              <c:tx>
                <c:rich>
                  <a:bodyPr/>
                  <a:lstStyle/>
                  <a:p>
                    <a:endParaRPr lang="sv-SE"/>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0C1-D05C-450E-A053-1EFCCEC8FBBB}"/>
                </c:ext>
              </c:extLst>
            </c:dLbl>
            <c:dLbl>
              <c:idx val="35"/>
              <c:tx>
                <c:rich>
                  <a:bodyPr/>
                  <a:lstStyle/>
                  <a:p>
                    <a:endParaRPr lang="sv-SE"/>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0C2-D05C-450E-A053-1EFCCEC8FBBB}"/>
                </c:ext>
              </c:extLst>
            </c:dLbl>
            <c:dLbl>
              <c:idx val="36"/>
              <c:tx>
                <c:rich>
                  <a:bodyPr/>
                  <a:lstStyle/>
                  <a:p>
                    <a:endParaRPr lang="sv-SE"/>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0C3-D05C-450E-A053-1EFCCEC8FBB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sv-SE"/>
              </a:p>
            </c:txPr>
            <c:dLblPos val="b"/>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xVal>
            <c:numRef>
              <c:f>'Beräkningar för betyg'!$I$2:$I$38</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xVal>
          <c:yVal>
            <c:numRef>
              <c:f>'Beräkningar för betyg'!$Q$2:$Q$38</c:f>
              <c:numCache>
                <c:formatCode>General</c:formatCode>
                <c:ptCount val="3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yVal>
          <c:smooth val="0"/>
          <c:extLst>
            <c:ext xmlns:c15="http://schemas.microsoft.com/office/drawing/2012/chart" uri="{02D57815-91ED-43cb-92C2-25804820EDAC}">
              <c15:datalabelsRange>
                <c15:f>'Beräkningar för betyg'!$C$2:$C$38</c15:f>
                <c15:dlblRangeCache>
                  <c:ptCount val="37"/>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pt idx="21">
                    <c:v>🇱🇻</c:v>
                  </c:pt>
                  <c:pt idx="22">
                    <c:v>🇦🇲</c:v>
                  </c:pt>
                  <c:pt idx="23">
                    <c:v>🇦🇹</c:v>
                  </c:pt>
                  <c:pt idx="24">
                    <c:v>🇬🇧</c:v>
                  </c:pt>
                  <c:pt idx="25">
                    <c:v>🇬🇷</c:v>
                  </c:pt>
                  <c:pt idx="26">
                    <c:v>🇱🇹</c:v>
                  </c:pt>
                  <c:pt idx="27">
                    <c:v>🇲🇹</c:v>
                  </c:pt>
                  <c:pt idx="28">
                    <c:v>🇬🇪</c:v>
                  </c:pt>
                  <c:pt idx="29">
                    <c:v>🇫🇷</c:v>
                  </c:pt>
                  <c:pt idx="30">
                    <c:v>🇩🇰</c:v>
                  </c:pt>
                  <c:pt idx="31">
                    <c:v>🇨🇿</c:v>
                  </c:pt>
                  <c:pt idx="32">
                    <c:v>🇱🇺</c:v>
                  </c:pt>
                  <c:pt idx="33">
                    <c:v>🇮🇱</c:v>
                  </c:pt>
                  <c:pt idx="34">
                    <c:v>🇩🇪</c:v>
                  </c:pt>
                  <c:pt idx="35">
                    <c:v>🇷🇸</c:v>
                  </c:pt>
                  <c:pt idx="36">
                    <c:v>🇫🇮</c:v>
                  </c:pt>
                </c15:dlblRangeCache>
              </c15:datalabelsRange>
            </c:ext>
            <c:ext xmlns:c16="http://schemas.microsoft.com/office/drawing/2014/chart" uri="{C3380CC4-5D6E-409C-BE32-E72D297353CC}">
              <c16:uniqueId val="{00000004-D05C-450E-A053-1EFCCEC8FBBB}"/>
            </c:ext>
          </c:extLst>
        </c:ser>
        <c:ser>
          <c:idx val="5"/>
          <c:order val="5"/>
          <c:spPr>
            <a:ln w="25400" cap="rnd">
              <a:noFill/>
            </a:ln>
            <a:effectLst>
              <a:glow rad="139700">
                <a:srgbClr val="F9FFC1">
                  <a:alpha val="14000"/>
                </a:srgbClr>
              </a:glow>
            </a:effectLst>
          </c:spPr>
          <c:marker>
            <c:symbol val="circle"/>
            <c:size val="3"/>
            <c:spPr>
              <a:solidFill>
                <a:srgbClr val="F9FFC1"/>
              </a:solidFill>
              <a:ln>
                <a:noFill/>
              </a:ln>
              <a:effectLst>
                <a:glow rad="139700">
                  <a:srgbClr val="F9FFC1">
                    <a:alpha val="14000"/>
                  </a:srgbClr>
                </a:glow>
              </a:effectLst>
            </c:spPr>
          </c:marker>
          <c:dLbls>
            <c:dLbl>
              <c:idx val="0"/>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4-D05C-450E-A053-1EFCCEC8FBBB}"/>
                </c:ext>
              </c:extLst>
            </c:dLbl>
            <c:dLbl>
              <c:idx val="1"/>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5-D05C-450E-A053-1EFCCEC8FBBB}"/>
                </c:ext>
              </c:extLst>
            </c:dLbl>
            <c:dLbl>
              <c:idx val="2"/>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6-D05C-450E-A053-1EFCCEC8FBBB}"/>
                </c:ext>
              </c:extLst>
            </c:dLbl>
            <c:dLbl>
              <c:idx val="3"/>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7-D05C-450E-A053-1EFCCEC8FBBB}"/>
                </c:ext>
              </c:extLst>
            </c:dLbl>
            <c:dLbl>
              <c:idx val="4"/>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8-D05C-450E-A053-1EFCCEC8FBBB}"/>
                </c:ext>
              </c:extLst>
            </c:dLbl>
            <c:dLbl>
              <c:idx val="5"/>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9-D05C-450E-A053-1EFCCEC8FBBB}"/>
                </c:ext>
              </c:extLst>
            </c:dLbl>
            <c:dLbl>
              <c:idx val="6"/>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A-D05C-450E-A053-1EFCCEC8FBBB}"/>
                </c:ext>
              </c:extLst>
            </c:dLbl>
            <c:dLbl>
              <c:idx val="7"/>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B-D05C-450E-A053-1EFCCEC8FBBB}"/>
                </c:ext>
              </c:extLst>
            </c:dLbl>
            <c:dLbl>
              <c:idx val="8"/>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C-D05C-450E-A053-1EFCCEC8FBBB}"/>
                </c:ext>
              </c:extLst>
            </c:dLbl>
            <c:dLbl>
              <c:idx val="9"/>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D-D05C-450E-A053-1EFCCEC8FBBB}"/>
                </c:ext>
              </c:extLst>
            </c:dLbl>
            <c:dLbl>
              <c:idx val="10"/>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E-D05C-450E-A053-1EFCCEC8FBBB}"/>
                </c:ext>
              </c:extLst>
            </c:dLbl>
            <c:dLbl>
              <c:idx val="11"/>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F-D05C-450E-A053-1EFCCEC8FBBB}"/>
                </c:ext>
              </c:extLst>
            </c:dLbl>
            <c:dLbl>
              <c:idx val="12"/>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0-D05C-450E-A053-1EFCCEC8FBBB}"/>
                </c:ext>
              </c:extLst>
            </c:dLbl>
            <c:dLbl>
              <c:idx val="13"/>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1-D05C-450E-A053-1EFCCEC8FBBB}"/>
                </c:ext>
              </c:extLst>
            </c:dLbl>
            <c:dLbl>
              <c:idx val="14"/>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2-D05C-450E-A053-1EFCCEC8FBBB}"/>
                </c:ext>
              </c:extLst>
            </c:dLbl>
            <c:dLbl>
              <c:idx val="15"/>
              <c:tx>
                <c:rich>
                  <a:bodyPr/>
                  <a:lstStyle/>
                  <a:p>
                    <a:fld id="{4F1B74B5-65D5-468C-A984-BC62840132A8}" type="CELLRANGE">
                      <a:rPr lang="en-US"/>
                      <a:pPr/>
                      <a:t>[CELLRANGE]</a:t>
                    </a:fld>
                    <a:endParaRPr lang="sv-SE"/>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3-D05C-450E-A053-1EFCCEC8FBBB}"/>
                </c:ext>
              </c:extLst>
            </c:dLbl>
            <c:dLbl>
              <c:idx val="16"/>
              <c:tx>
                <c:rich>
                  <a:bodyPr/>
                  <a:lstStyle/>
                  <a:p>
                    <a:fld id="{ADE0CCCB-93A3-4128-B66D-09AFA719C20D}" type="CELLRANGE">
                      <a:rPr lang="en-US"/>
                      <a:pPr/>
                      <a:t>[CELLRANGE]</a:t>
                    </a:fld>
                    <a:endParaRPr lang="sv-SE"/>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4-D05C-450E-A053-1EFCCEC8FBBB}"/>
                </c:ext>
              </c:extLst>
            </c:dLbl>
            <c:dLbl>
              <c:idx val="17"/>
              <c:tx>
                <c:rich>
                  <a:bodyPr/>
                  <a:lstStyle/>
                  <a:p>
                    <a:fld id="{4CB941B1-9885-49CE-AE09-D0E73F6C29FD}" type="CELLRANGE">
                      <a:rPr lang="en-US"/>
                      <a:pPr/>
                      <a:t>[CELLRANGE]</a:t>
                    </a:fld>
                    <a:endParaRPr lang="sv-SE"/>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5-D05C-450E-A053-1EFCCEC8FBBB}"/>
                </c:ext>
              </c:extLst>
            </c:dLbl>
            <c:dLbl>
              <c:idx val="18"/>
              <c:tx>
                <c:rich>
                  <a:bodyPr/>
                  <a:lstStyle/>
                  <a:p>
                    <a:fld id="{7AB5F488-F562-434B-B730-027803BB4395}" type="CELLRANGE">
                      <a:rPr lang="en-US"/>
                      <a:pPr/>
                      <a:t>[CELLRANGE]</a:t>
                    </a:fld>
                    <a:endParaRPr lang="sv-SE"/>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6-D05C-450E-A053-1EFCCEC8FBBB}"/>
                </c:ext>
              </c:extLst>
            </c:dLbl>
            <c:dLbl>
              <c:idx val="19"/>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7-D05C-450E-A053-1EFCCEC8FBBB}"/>
                </c:ext>
              </c:extLst>
            </c:dLbl>
            <c:dLbl>
              <c:idx val="20"/>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8-D05C-450E-A053-1EFCCEC8FBBB}"/>
                </c:ext>
              </c:extLst>
            </c:dLbl>
            <c:dLbl>
              <c:idx val="21"/>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9-D05C-450E-A053-1EFCCEC8FBBB}"/>
                </c:ext>
              </c:extLst>
            </c:dLbl>
            <c:dLbl>
              <c:idx val="22"/>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A-D05C-450E-A053-1EFCCEC8FBBB}"/>
                </c:ext>
              </c:extLst>
            </c:dLbl>
            <c:dLbl>
              <c:idx val="23"/>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B-D05C-450E-A053-1EFCCEC8FBBB}"/>
                </c:ext>
              </c:extLst>
            </c:dLbl>
            <c:dLbl>
              <c:idx val="24"/>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C-D05C-450E-A053-1EFCCEC8FBBB}"/>
                </c:ext>
              </c:extLst>
            </c:dLbl>
            <c:dLbl>
              <c:idx val="25"/>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D-D05C-450E-A053-1EFCCEC8FBBB}"/>
                </c:ext>
              </c:extLst>
            </c:dLbl>
            <c:dLbl>
              <c:idx val="26"/>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E-D05C-450E-A053-1EFCCEC8FBBB}"/>
                </c:ext>
              </c:extLst>
            </c:dLbl>
            <c:dLbl>
              <c:idx val="27"/>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F-D05C-450E-A053-1EFCCEC8FBBB}"/>
                </c:ext>
              </c:extLst>
            </c:dLbl>
            <c:dLbl>
              <c:idx val="28"/>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0-D05C-450E-A053-1EFCCEC8FBBB}"/>
                </c:ext>
              </c:extLst>
            </c:dLbl>
            <c:dLbl>
              <c:idx val="29"/>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1-D05C-450E-A053-1EFCCEC8FBBB}"/>
                </c:ext>
              </c:extLst>
            </c:dLbl>
            <c:dLbl>
              <c:idx val="30"/>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2-D05C-450E-A053-1EFCCEC8FBBB}"/>
                </c:ext>
              </c:extLst>
            </c:dLbl>
            <c:dLbl>
              <c:idx val="31"/>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3-D05C-450E-A053-1EFCCEC8FBBB}"/>
                </c:ext>
              </c:extLst>
            </c:dLbl>
            <c:dLbl>
              <c:idx val="32"/>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4-D05C-450E-A053-1EFCCEC8FBBB}"/>
                </c:ext>
              </c:extLst>
            </c:dLbl>
            <c:dLbl>
              <c:idx val="33"/>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5-D05C-450E-A053-1EFCCEC8FBBB}"/>
                </c:ext>
              </c:extLst>
            </c:dLbl>
            <c:dLbl>
              <c:idx val="34"/>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6-D05C-450E-A053-1EFCCEC8FBBB}"/>
                </c:ext>
              </c:extLst>
            </c:dLbl>
            <c:dLbl>
              <c:idx val="35"/>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7-D05C-450E-A053-1EFCCEC8FBBB}"/>
                </c:ext>
              </c:extLst>
            </c:dLbl>
            <c:dLbl>
              <c:idx val="36"/>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8-D05C-450E-A053-1EFCCEC8FBB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sv-SE"/>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'Beräkningar för betyg'!$I$2:$I$38</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xVal>
          <c:yVal>
            <c:numRef>
              <c:f>'Beräkningar för betyg'!$R$2:$R$38</c:f>
              <c:numCache>
                <c:formatCode>General</c:formatCode>
                <c:ptCount val="3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yVal>
          <c:smooth val="0"/>
          <c:extLst>
            <c:ext xmlns:c15="http://schemas.microsoft.com/office/drawing/2012/chart" uri="{02D57815-91ED-43cb-92C2-25804820EDAC}">
              <c15:datalabelsRange>
                <c15:f>'Beräkningar för betyg'!$C$2:$C$38</c15:f>
                <c15:dlblRangeCache>
                  <c:ptCount val="37"/>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pt idx="21">
                    <c:v>🇱🇻</c:v>
                  </c:pt>
                  <c:pt idx="22">
                    <c:v>🇦🇲</c:v>
                  </c:pt>
                  <c:pt idx="23">
                    <c:v>🇦🇹</c:v>
                  </c:pt>
                  <c:pt idx="24">
                    <c:v>🇬🇧</c:v>
                  </c:pt>
                  <c:pt idx="25">
                    <c:v>🇬🇷</c:v>
                  </c:pt>
                  <c:pt idx="26">
                    <c:v>🇱🇹</c:v>
                  </c:pt>
                  <c:pt idx="27">
                    <c:v>🇲🇹</c:v>
                  </c:pt>
                  <c:pt idx="28">
                    <c:v>🇬🇪</c:v>
                  </c:pt>
                  <c:pt idx="29">
                    <c:v>🇫🇷</c:v>
                  </c:pt>
                  <c:pt idx="30">
                    <c:v>🇩🇰</c:v>
                  </c:pt>
                  <c:pt idx="31">
                    <c:v>🇨🇿</c:v>
                  </c:pt>
                  <c:pt idx="32">
                    <c:v>🇱🇺</c:v>
                  </c:pt>
                  <c:pt idx="33">
                    <c:v>🇮🇱</c:v>
                  </c:pt>
                  <c:pt idx="34">
                    <c:v>🇩🇪</c:v>
                  </c:pt>
                  <c:pt idx="35">
                    <c:v>🇷🇸</c:v>
                  </c:pt>
                  <c:pt idx="36">
                    <c:v>🇫🇮</c:v>
                  </c:pt>
                </c15:dlblRangeCache>
              </c15:datalabelsRange>
            </c:ext>
            <c:ext xmlns:c16="http://schemas.microsoft.com/office/drawing/2014/chart" uri="{C3380CC4-5D6E-409C-BE32-E72D297353CC}">
              <c16:uniqueId val="{00000005-D05C-450E-A053-1EFCCEC8FBBB}"/>
            </c:ext>
          </c:extLst>
        </c:ser>
        <c:ser>
          <c:idx val="6"/>
          <c:order val="6"/>
          <c:spPr>
            <a:ln w="25400" cap="rnd">
              <a:noFill/>
            </a:ln>
            <a:effectLst>
              <a:glow rad="139700">
                <a:srgbClr val="FCC1FF">
                  <a:alpha val="14000"/>
                </a:srgbClr>
              </a:glow>
            </a:effectLst>
          </c:spPr>
          <c:marker>
            <c:symbol val="circle"/>
            <c:size val="3"/>
            <c:spPr>
              <a:solidFill>
                <a:srgbClr val="FCC1FF"/>
              </a:solidFill>
              <a:ln>
                <a:noFill/>
              </a:ln>
              <a:effectLst>
                <a:glow rad="139700">
                  <a:srgbClr val="FCC1FF">
                    <a:alpha val="14000"/>
                  </a:srgbClr>
                </a:glow>
              </a:effectLst>
            </c:spPr>
          </c:marker>
          <c:dLbls>
            <c:dLbl>
              <c:idx val="0"/>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9-D05C-450E-A053-1EFCCEC8FBBB}"/>
                </c:ext>
              </c:extLst>
            </c:dLbl>
            <c:dLbl>
              <c:idx val="1"/>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A-D05C-450E-A053-1EFCCEC8FBBB}"/>
                </c:ext>
              </c:extLst>
            </c:dLbl>
            <c:dLbl>
              <c:idx val="2"/>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B-D05C-450E-A053-1EFCCEC8FBBB}"/>
                </c:ext>
              </c:extLst>
            </c:dLbl>
            <c:dLbl>
              <c:idx val="3"/>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C-D05C-450E-A053-1EFCCEC8FBBB}"/>
                </c:ext>
              </c:extLst>
            </c:dLbl>
            <c:dLbl>
              <c:idx val="4"/>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D-D05C-450E-A053-1EFCCEC8FBBB}"/>
                </c:ext>
              </c:extLst>
            </c:dLbl>
            <c:dLbl>
              <c:idx val="5"/>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E-D05C-450E-A053-1EFCCEC8FBBB}"/>
                </c:ext>
              </c:extLst>
            </c:dLbl>
            <c:dLbl>
              <c:idx val="6"/>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F-D05C-450E-A053-1EFCCEC8FBBB}"/>
                </c:ext>
              </c:extLst>
            </c:dLbl>
            <c:dLbl>
              <c:idx val="7"/>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0-D05C-450E-A053-1EFCCEC8FBBB}"/>
                </c:ext>
              </c:extLst>
            </c:dLbl>
            <c:dLbl>
              <c:idx val="8"/>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1-D05C-450E-A053-1EFCCEC8FBBB}"/>
                </c:ext>
              </c:extLst>
            </c:dLbl>
            <c:dLbl>
              <c:idx val="9"/>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2-D05C-450E-A053-1EFCCEC8FBBB}"/>
                </c:ext>
              </c:extLst>
            </c:dLbl>
            <c:dLbl>
              <c:idx val="10"/>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3-D05C-450E-A053-1EFCCEC8FBBB}"/>
                </c:ext>
              </c:extLst>
            </c:dLbl>
            <c:dLbl>
              <c:idx val="11"/>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4-D05C-450E-A053-1EFCCEC8FBBB}"/>
                </c:ext>
              </c:extLst>
            </c:dLbl>
            <c:dLbl>
              <c:idx val="12"/>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5-D05C-450E-A053-1EFCCEC8FBBB}"/>
                </c:ext>
              </c:extLst>
            </c:dLbl>
            <c:dLbl>
              <c:idx val="13"/>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6-D05C-450E-A053-1EFCCEC8FBBB}"/>
                </c:ext>
              </c:extLst>
            </c:dLbl>
            <c:dLbl>
              <c:idx val="14"/>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7-D05C-450E-A053-1EFCCEC8FBBB}"/>
                </c:ext>
              </c:extLst>
            </c:dLbl>
            <c:dLbl>
              <c:idx val="15"/>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8-D05C-450E-A053-1EFCCEC8FBBB}"/>
                </c:ext>
              </c:extLst>
            </c:dLbl>
            <c:dLbl>
              <c:idx val="16"/>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9-D05C-450E-A053-1EFCCEC8FBBB}"/>
                </c:ext>
              </c:extLst>
            </c:dLbl>
            <c:dLbl>
              <c:idx val="17"/>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A-D05C-450E-A053-1EFCCEC8FBBB}"/>
                </c:ext>
              </c:extLst>
            </c:dLbl>
            <c:dLbl>
              <c:idx val="18"/>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B-D05C-450E-A053-1EFCCEC8FBBB}"/>
                </c:ext>
              </c:extLst>
            </c:dLbl>
            <c:dLbl>
              <c:idx val="19"/>
              <c:tx>
                <c:rich>
                  <a:bodyPr/>
                  <a:lstStyle/>
                  <a:p>
                    <a:fld id="{F8C23332-C64E-4252-B9F9-56D6F5892C13}" type="CELLRANGE">
                      <a:rPr lang="en-US"/>
                      <a:pPr/>
                      <a:t>[CELLRANGE]</a:t>
                    </a:fld>
                    <a:endParaRPr lang="sv-SE"/>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C-D05C-450E-A053-1EFCCEC8FBBB}"/>
                </c:ext>
              </c:extLst>
            </c:dLbl>
            <c:dLbl>
              <c:idx val="20"/>
              <c:tx>
                <c:rich>
                  <a:bodyPr/>
                  <a:lstStyle/>
                  <a:p>
                    <a:fld id="{659F0D89-5F47-4C27-B8CD-26CF03BEB2E7}" type="CELLRANGE">
                      <a:rPr lang="en-US"/>
                      <a:pPr/>
                      <a:t>[CELLRANGE]</a:t>
                    </a:fld>
                    <a:endParaRPr lang="sv-SE"/>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D-D05C-450E-A053-1EFCCEC8FBBB}"/>
                </c:ext>
              </c:extLst>
            </c:dLbl>
            <c:dLbl>
              <c:idx val="21"/>
              <c:tx>
                <c:rich>
                  <a:bodyPr/>
                  <a:lstStyle/>
                  <a:p>
                    <a:fld id="{8F74D611-93BA-4E9A-A616-595D96854EF0}" type="CELLRANGE">
                      <a:rPr lang="en-US"/>
                      <a:pPr/>
                      <a:t>[CELLRANGE]</a:t>
                    </a:fld>
                    <a:endParaRPr lang="sv-SE"/>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E-D05C-450E-A053-1EFCCEC8FBBB}"/>
                </c:ext>
              </c:extLst>
            </c:dLbl>
            <c:dLbl>
              <c:idx val="22"/>
              <c:tx>
                <c:rich>
                  <a:bodyPr/>
                  <a:lstStyle/>
                  <a:p>
                    <a:fld id="{F1FDB30B-BAA6-4C6F-839D-C85CCA92F997}" type="CELLRANGE">
                      <a:rPr lang="en-US"/>
                      <a:pPr/>
                      <a:t>[CELLRANGE]</a:t>
                    </a:fld>
                    <a:endParaRPr lang="sv-SE"/>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F-D05C-450E-A053-1EFCCEC8FBBB}"/>
                </c:ext>
              </c:extLst>
            </c:dLbl>
            <c:dLbl>
              <c:idx val="23"/>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0-D05C-450E-A053-1EFCCEC8FBBB}"/>
                </c:ext>
              </c:extLst>
            </c:dLbl>
            <c:dLbl>
              <c:idx val="24"/>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1-D05C-450E-A053-1EFCCEC8FBBB}"/>
                </c:ext>
              </c:extLst>
            </c:dLbl>
            <c:dLbl>
              <c:idx val="25"/>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2-D05C-450E-A053-1EFCCEC8FBBB}"/>
                </c:ext>
              </c:extLst>
            </c:dLbl>
            <c:dLbl>
              <c:idx val="26"/>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3-D05C-450E-A053-1EFCCEC8FBBB}"/>
                </c:ext>
              </c:extLst>
            </c:dLbl>
            <c:dLbl>
              <c:idx val="27"/>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4-D05C-450E-A053-1EFCCEC8FBBB}"/>
                </c:ext>
              </c:extLst>
            </c:dLbl>
            <c:dLbl>
              <c:idx val="28"/>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5-D05C-450E-A053-1EFCCEC8FBBB}"/>
                </c:ext>
              </c:extLst>
            </c:dLbl>
            <c:dLbl>
              <c:idx val="29"/>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6-D05C-450E-A053-1EFCCEC8FBBB}"/>
                </c:ext>
              </c:extLst>
            </c:dLbl>
            <c:dLbl>
              <c:idx val="30"/>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7-D05C-450E-A053-1EFCCEC8FBBB}"/>
                </c:ext>
              </c:extLst>
            </c:dLbl>
            <c:dLbl>
              <c:idx val="31"/>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8-D05C-450E-A053-1EFCCEC8FBBB}"/>
                </c:ext>
              </c:extLst>
            </c:dLbl>
            <c:dLbl>
              <c:idx val="32"/>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9-D05C-450E-A053-1EFCCEC8FBBB}"/>
                </c:ext>
              </c:extLst>
            </c:dLbl>
            <c:dLbl>
              <c:idx val="33"/>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A-D05C-450E-A053-1EFCCEC8FBBB}"/>
                </c:ext>
              </c:extLst>
            </c:dLbl>
            <c:dLbl>
              <c:idx val="34"/>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B-D05C-450E-A053-1EFCCEC8FBBB}"/>
                </c:ext>
              </c:extLst>
            </c:dLbl>
            <c:dLbl>
              <c:idx val="35"/>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C-D05C-450E-A053-1EFCCEC8FBBB}"/>
                </c:ext>
              </c:extLst>
            </c:dLbl>
            <c:dLbl>
              <c:idx val="36"/>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D-D05C-450E-A053-1EFCCEC8FBB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sv-SE"/>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'Beräkningar för betyg'!$I$2:$I$38</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xVal>
          <c:yVal>
            <c:numRef>
              <c:f>'Beräkningar för betyg'!$S$2:$S$38</c:f>
              <c:numCache>
                <c:formatCode>General</c:formatCode>
                <c:ptCount val="3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yVal>
          <c:smooth val="0"/>
          <c:extLst>
            <c:ext xmlns:c15="http://schemas.microsoft.com/office/drawing/2012/chart" uri="{02D57815-91ED-43cb-92C2-25804820EDAC}">
              <c15:datalabelsRange>
                <c15:f>'Beräkningar för betyg'!$C$2:$C$38</c15:f>
                <c15:dlblRangeCache>
                  <c:ptCount val="37"/>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pt idx="21">
                    <c:v>🇱🇻</c:v>
                  </c:pt>
                  <c:pt idx="22">
                    <c:v>🇦🇲</c:v>
                  </c:pt>
                  <c:pt idx="23">
                    <c:v>🇦🇹</c:v>
                  </c:pt>
                  <c:pt idx="24">
                    <c:v>🇬🇧</c:v>
                  </c:pt>
                  <c:pt idx="25">
                    <c:v>🇬🇷</c:v>
                  </c:pt>
                  <c:pt idx="26">
                    <c:v>🇱🇹</c:v>
                  </c:pt>
                  <c:pt idx="27">
                    <c:v>🇲🇹</c:v>
                  </c:pt>
                  <c:pt idx="28">
                    <c:v>🇬🇪</c:v>
                  </c:pt>
                  <c:pt idx="29">
                    <c:v>🇫🇷</c:v>
                  </c:pt>
                  <c:pt idx="30">
                    <c:v>🇩🇰</c:v>
                  </c:pt>
                  <c:pt idx="31">
                    <c:v>🇨🇿</c:v>
                  </c:pt>
                  <c:pt idx="32">
                    <c:v>🇱🇺</c:v>
                  </c:pt>
                  <c:pt idx="33">
                    <c:v>🇮🇱</c:v>
                  </c:pt>
                  <c:pt idx="34">
                    <c:v>🇩🇪</c:v>
                  </c:pt>
                  <c:pt idx="35">
                    <c:v>🇷🇸</c:v>
                  </c:pt>
                  <c:pt idx="36">
                    <c:v>🇫🇮</c:v>
                  </c:pt>
                </c15:dlblRangeCache>
              </c15:datalabelsRange>
            </c:ext>
            <c:ext xmlns:c16="http://schemas.microsoft.com/office/drawing/2014/chart" uri="{C3380CC4-5D6E-409C-BE32-E72D297353CC}">
              <c16:uniqueId val="{00000006-D05C-450E-A053-1EFCCEC8FBBB}"/>
            </c:ext>
          </c:extLst>
        </c:ser>
        <c:ser>
          <c:idx val="7"/>
          <c:order val="7"/>
          <c:spPr>
            <a:ln w="25400" cap="rnd">
              <a:noFill/>
            </a:ln>
            <a:effectLst>
              <a:glow rad="139700">
                <a:srgbClr val="C1FFF0">
                  <a:alpha val="14000"/>
                </a:srgbClr>
              </a:glow>
            </a:effectLst>
          </c:spPr>
          <c:marker>
            <c:symbol val="circle"/>
            <c:size val="3"/>
            <c:spPr>
              <a:solidFill>
                <a:srgbClr val="C1FFF0"/>
              </a:solidFill>
              <a:ln>
                <a:noFill/>
              </a:ln>
              <a:effectLst>
                <a:glow rad="139700">
                  <a:srgbClr val="C1FFF0">
                    <a:alpha val="14000"/>
                  </a:srgbClr>
                </a:glow>
              </a:effectLst>
            </c:spPr>
          </c:marker>
          <c:dLbls>
            <c:dLbl>
              <c:idx val="0"/>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E-D05C-450E-A053-1EFCCEC8FBBB}"/>
                </c:ext>
              </c:extLst>
            </c:dLbl>
            <c:dLbl>
              <c:idx val="1"/>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F-D05C-450E-A053-1EFCCEC8FBBB}"/>
                </c:ext>
              </c:extLst>
            </c:dLbl>
            <c:dLbl>
              <c:idx val="2"/>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0-D05C-450E-A053-1EFCCEC8FBBB}"/>
                </c:ext>
              </c:extLst>
            </c:dLbl>
            <c:dLbl>
              <c:idx val="3"/>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1-D05C-450E-A053-1EFCCEC8FBBB}"/>
                </c:ext>
              </c:extLst>
            </c:dLbl>
            <c:dLbl>
              <c:idx val="4"/>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2-D05C-450E-A053-1EFCCEC8FBBB}"/>
                </c:ext>
              </c:extLst>
            </c:dLbl>
            <c:dLbl>
              <c:idx val="5"/>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3-D05C-450E-A053-1EFCCEC8FBBB}"/>
                </c:ext>
              </c:extLst>
            </c:dLbl>
            <c:dLbl>
              <c:idx val="6"/>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4-D05C-450E-A053-1EFCCEC8FBBB}"/>
                </c:ext>
              </c:extLst>
            </c:dLbl>
            <c:dLbl>
              <c:idx val="7"/>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5-D05C-450E-A053-1EFCCEC8FBBB}"/>
                </c:ext>
              </c:extLst>
            </c:dLbl>
            <c:dLbl>
              <c:idx val="8"/>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6-D05C-450E-A053-1EFCCEC8FBBB}"/>
                </c:ext>
              </c:extLst>
            </c:dLbl>
            <c:dLbl>
              <c:idx val="9"/>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7-D05C-450E-A053-1EFCCEC8FBBB}"/>
                </c:ext>
              </c:extLst>
            </c:dLbl>
            <c:dLbl>
              <c:idx val="10"/>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8-D05C-450E-A053-1EFCCEC8FBBB}"/>
                </c:ext>
              </c:extLst>
            </c:dLbl>
            <c:dLbl>
              <c:idx val="11"/>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9-D05C-450E-A053-1EFCCEC8FBBB}"/>
                </c:ext>
              </c:extLst>
            </c:dLbl>
            <c:dLbl>
              <c:idx val="12"/>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A-D05C-450E-A053-1EFCCEC8FBBB}"/>
                </c:ext>
              </c:extLst>
            </c:dLbl>
            <c:dLbl>
              <c:idx val="13"/>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B-D05C-450E-A053-1EFCCEC8FBBB}"/>
                </c:ext>
              </c:extLst>
            </c:dLbl>
            <c:dLbl>
              <c:idx val="14"/>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C-D05C-450E-A053-1EFCCEC8FBBB}"/>
                </c:ext>
              </c:extLst>
            </c:dLbl>
            <c:dLbl>
              <c:idx val="15"/>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D-D05C-450E-A053-1EFCCEC8FBBB}"/>
                </c:ext>
              </c:extLst>
            </c:dLbl>
            <c:dLbl>
              <c:idx val="16"/>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E-D05C-450E-A053-1EFCCEC8FBBB}"/>
                </c:ext>
              </c:extLst>
            </c:dLbl>
            <c:dLbl>
              <c:idx val="17"/>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F-D05C-450E-A053-1EFCCEC8FBBB}"/>
                </c:ext>
              </c:extLst>
            </c:dLbl>
            <c:dLbl>
              <c:idx val="18"/>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0-D05C-450E-A053-1EFCCEC8FBBB}"/>
                </c:ext>
              </c:extLst>
            </c:dLbl>
            <c:dLbl>
              <c:idx val="19"/>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1-D05C-450E-A053-1EFCCEC8FBBB}"/>
                </c:ext>
              </c:extLst>
            </c:dLbl>
            <c:dLbl>
              <c:idx val="20"/>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2-D05C-450E-A053-1EFCCEC8FBBB}"/>
                </c:ext>
              </c:extLst>
            </c:dLbl>
            <c:dLbl>
              <c:idx val="21"/>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3-D05C-450E-A053-1EFCCEC8FBBB}"/>
                </c:ext>
              </c:extLst>
            </c:dLbl>
            <c:dLbl>
              <c:idx val="22"/>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4-D05C-450E-A053-1EFCCEC8FBBB}"/>
                </c:ext>
              </c:extLst>
            </c:dLbl>
            <c:dLbl>
              <c:idx val="23"/>
              <c:tx>
                <c:rich>
                  <a:bodyPr/>
                  <a:lstStyle/>
                  <a:p>
                    <a:fld id="{037D67D2-FC09-4A75-8604-4DCA7CFFE6A7}" type="CELLRANGE">
                      <a:rPr lang="en-US"/>
                      <a:pPr/>
                      <a:t>[CELLRANGE]</a:t>
                    </a:fld>
                    <a:endParaRPr lang="sv-SE"/>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5-D05C-450E-A053-1EFCCEC8FBBB}"/>
                </c:ext>
              </c:extLst>
            </c:dLbl>
            <c:dLbl>
              <c:idx val="24"/>
              <c:tx>
                <c:rich>
                  <a:bodyPr/>
                  <a:lstStyle/>
                  <a:p>
                    <a:fld id="{EDE1EAF6-89C3-4981-86A7-8AFA5078E740}" type="CELLRANGE">
                      <a:rPr lang="en-US"/>
                      <a:pPr/>
                      <a:t>[CELLRANGE]</a:t>
                    </a:fld>
                    <a:endParaRPr lang="sv-SE"/>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6-D05C-450E-A053-1EFCCEC8FBBB}"/>
                </c:ext>
              </c:extLst>
            </c:dLbl>
            <c:dLbl>
              <c:idx val="25"/>
              <c:tx>
                <c:rich>
                  <a:bodyPr/>
                  <a:lstStyle/>
                  <a:p>
                    <a:fld id="{2F093370-7E89-4C77-BDEA-E75523421C56}" type="CELLRANGE">
                      <a:rPr lang="en-US"/>
                      <a:pPr/>
                      <a:t>[CELLRANGE]</a:t>
                    </a:fld>
                    <a:endParaRPr lang="sv-SE"/>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7-D05C-450E-A053-1EFCCEC8FBBB}"/>
                </c:ext>
              </c:extLst>
            </c:dLbl>
            <c:dLbl>
              <c:idx val="26"/>
              <c:tx>
                <c:rich>
                  <a:bodyPr/>
                  <a:lstStyle/>
                  <a:p>
                    <a:fld id="{03537212-66FB-4FEE-B211-B1321F6429BB}" type="CELLRANGE">
                      <a:rPr lang="en-US"/>
                      <a:pPr/>
                      <a:t>[CELLRANGE]</a:t>
                    </a:fld>
                    <a:endParaRPr lang="sv-SE"/>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8-D05C-450E-A053-1EFCCEC8FBBB}"/>
                </c:ext>
              </c:extLst>
            </c:dLbl>
            <c:dLbl>
              <c:idx val="27"/>
              <c:tx>
                <c:rich>
                  <a:bodyPr/>
                  <a:lstStyle/>
                  <a:p>
                    <a:fld id="{957D4B20-B09D-4C11-B7F6-72FB9B09F775}" type="CELLRANGE">
                      <a:rPr lang="en-US"/>
                      <a:pPr/>
                      <a:t>[CELLRANGE]</a:t>
                    </a:fld>
                    <a:endParaRPr lang="sv-SE"/>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9-D05C-450E-A053-1EFCCEC8FBBB}"/>
                </c:ext>
              </c:extLst>
            </c:dLbl>
            <c:dLbl>
              <c:idx val="28"/>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A-D05C-450E-A053-1EFCCEC8FBBB}"/>
                </c:ext>
              </c:extLst>
            </c:dLbl>
            <c:dLbl>
              <c:idx val="29"/>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B-D05C-450E-A053-1EFCCEC8FBBB}"/>
                </c:ext>
              </c:extLst>
            </c:dLbl>
            <c:dLbl>
              <c:idx val="30"/>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C-D05C-450E-A053-1EFCCEC8FBBB}"/>
                </c:ext>
              </c:extLst>
            </c:dLbl>
            <c:dLbl>
              <c:idx val="31"/>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D-D05C-450E-A053-1EFCCEC8FBBB}"/>
                </c:ext>
              </c:extLst>
            </c:dLbl>
            <c:dLbl>
              <c:idx val="32"/>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E-D05C-450E-A053-1EFCCEC8FBBB}"/>
                </c:ext>
              </c:extLst>
            </c:dLbl>
            <c:dLbl>
              <c:idx val="33"/>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F-D05C-450E-A053-1EFCCEC8FBBB}"/>
                </c:ext>
              </c:extLst>
            </c:dLbl>
            <c:dLbl>
              <c:idx val="34"/>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0-D05C-450E-A053-1EFCCEC8FBBB}"/>
                </c:ext>
              </c:extLst>
            </c:dLbl>
            <c:dLbl>
              <c:idx val="35"/>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1-D05C-450E-A053-1EFCCEC8FBBB}"/>
                </c:ext>
              </c:extLst>
            </c:dLbl>
            <c:dLbl>
              <c:idx val="36"/>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2-D05C-450E-A053-1EFCCEC8FBB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sv-SE"/>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'Beräkningar för betyg'!$I$2:$I$38</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xVal>
          <c:yVal>
            <c:numRef>
              <c:f>'Beräkningar för betyg'!$T$2:$T$38</c:f>
              <c:numCache>
                <c:formatCode>General</c:formatCode>
                <c:ptCount val="3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yVal>
          <c:smooth val="0"/>
          <c:extLst>
            <c:ext xmlns:c15="http://schemas.microsoft.com/office/drawing/2012/chart" uri="{02D57815-91ED-43cb-92C2-25804820EDAC}">
              <c15:datalabelsRange>
                <c15:f>'Beräkningar för betyg'!$C$2:$C$38</c15:f>
                <c15:dlblRangeCache>
                  <c:ptCount val="37"/>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pt idx="21">
                    <c:v>🇱🇻</c:v>
                  </c:pt>
                  <c:pt idx="22">
                    <c:v>🇦🇲</c:v>
                  </c:pt>
                  <c:pt idx="23">
                    <c:v>🇦🇹</c:v>
                  </c:pt>
                  <c:pt idx="24">
                    <c:v>🇬🇧</c:v>
                  </c:pt>
                  <c:pt idx="25">
                    <c:v>🇬🇷</c:v>
                  </c:pt>
                  <c:pt idx="26">
                    <c:v>🇱🇹</c:v>
                  </c:pt>
                  <c:pt idx="27">
                    <c:v>🇲🇹</c:v>
                  </c:pt>
                  <c:pt idx="28">
                    <c:v>🇬🇪</c:v>
                  </c:pt>
                  <c:pt idx="29">
                    <c:v>🇫🇷</c:v>
                  </c:pt>
                  <c:pt idx="30">
                    <c:v>🇩🇰</c:v>
                  </c:pt>
                  <c:pt idx="31">
                    <c:v>🇨🇿</c:v>
                  </c:pt>
                  <c:pt idx="32">
                    <c:v>🇱🇺</c:v>
                  </c:pt>
                  <c:pt idx="33">
                    <c:v>🇮🇱</c:v>
                  </c:pt>
                  <c:pt idx="34">
                    <c:v>🇩🇪</c:v>
                  </c:pt>
                  <c:pt idx="35">
                    <c:v>🇷🇸</c:v>
                  </c:pt>
                  <c:pt idx="36">
                    <c:v>🇫🇮</c:v>
                  </c:pt>
                </c15:dlblRangeCache>
              </c15:datalabelsRange>
            </c:ext>
            <c:ext xmlns:c16="http://schemas.microsoft.com/office/drawing/2014/chart" uri="{C3380CC4-5D6E-409C-BE32-E72D297353CC}">
              <c16:uniqueId val="{00000007-D05C-450E-A053-1EFCCEC8FBBB}"/>
            </c:ext>
          </c:extLst>
        </c:ser>
        <c:ser>
          <c:idx val="8"/>
          <c:order val="8"/>
          <c:spPr>
            <a:ln w="25400" cap="rnd">
              <a:noFill/>
            </a:ln>
            <a:effectLst>
              <a:glow rad="139700">
                <a:srgbClr val="FFE4C1">
                  <a:alpha val="14000"/>
                </a:srgbClr>
              </a:glow>
            </a:effectLst>
          </c:spPr>
          <c:marker>
            <c:symbol val="circle"/>
            <c:size val="3"/>
            <c:spPr>
              <a:solidFill>
                <a:srgbClr val="FFE4C1"/>
              </a:solidFill>
              <a:ln>
                <a:noFill/>
              </a:ln>
              <a:effectLst>
                <a:glow rad="139700">
                  <a:srgbClr val="FFE4C1">
                    <a:alpha val="14000"/>
                  </a:srgbClr>
                </a:glow>
              </a:effectLst>
            </c:spPr>
          </c:marker>
          <c:dLbls>
            <c:dLbl>
              <c:idx val="0"/>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3-D05C-450E-A053-1EFCCEC8FBBB}"/>
                </c:ext>
              </c:extLst>
            </c:dLbl>
            <c:dLbl>
              <c:idx val="1"/>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4-D05C-450E-A053-1EFCCEC8FBBB}"/>
                </c:ext>
              </c:extLst>
            </c:dLbl>
            <c:dLbl>
              <c:idx val="2"/>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5-D05C-450E-A053-1EFCCEC8FBBB}"/>
                </c:ext>
              </c:extLst>
            </c:dLbl>
            <c:dLbl>
              <c:idx val="3"/>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6-D05C-450E-A053-1EFCCEC8FBBB}"/>
                </c:ext>
              </c:extLst>
            </c:dLbl>
            <c:dLbl>
              <c:idx val="4"/>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7-D05C-450E-A053-1EFCCEC8FBBB}"/>
                </c:ext>
              </c:extLst>
            </c:dLbl>
            <c:dLbl>
              <c:idx val="5"/>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8-D05C-450E-A053-1EFCCEC8FBBB}"/>
                </c:ext>
              </c:extLst>
            </c:dLbl>
            <c:dLbl>
              <c:idx val="6"/>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9-D05C-450E-A053-1EFCCEC8FBBB}"/>
                </c:ext>
              </c:extLst>
            </c:dLbl>
            <c:dLbl>
              <c:idx val="7"/>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A-D05C-450E-A053-1EFCCEC8FBBB}"/>
                </c:ext>
              </c:extLst>
            </c:dLbl>
            <c:dLbl>
              <c:idx val="8"/>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B-D05C-450E-A053-1EFCCEC8FBBB}"/>
                </c:ext>
              </c:extLst>
            </c:dLbl>
            <c:dLbl>
              <c:idx val="9"/>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C-D05C-450E-A053-1EFCCEC8FBBB}"/>
                </c:ext>
              </c:extLst>
            </c:dLbl>
            <c:dLbl>
              <c:idx val="10"/>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D-D05C-450E-A053-1EFCCEC8FBBB}"/>
                </c:ext>
              </c:extLst>
            </c:dLbl>
            <c:dLbl>
              <c:idx val="11"/>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E-D05C-450E-A053-1EFCCEC8FBBB}"/>
                </c:ext>
              </c:extLst>
            </c:dLbl>
            <c:dLbl>
              <c:idx val="12"/>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F-D05C-450E-A053-1EFCCEC8FBBB}"/>
                </c:ext>
              </c:extLst>
            </c:dLbl>
            <c:dLbl>
              <c:idx val="13"/>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0-D05C-450E-A053-1EFCCEC8FBBB}"/>
                </c:ext>
              </c:extLst>
            </c:dLbl>
            <c:dLbl>
              <c:idx val="14"/>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1-D05C-450E-A053-1EFCCEC8FBBB}"/>
                </c:ext>
              </c:extLst>
            </c:dLbl>
            <c:dLbl>
              <c:idx val="15"/>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2-D05C-450E-A053-1EFCCEC8FBBB}"/>
                </c:ext>
              </c:extLst>
            </c:dLbl>
            <c:dLbl>
              <c:idx val="16"/>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3-D05C-450E-A053-1EFCCEC8FBBB}"/>
                </c:ext>
              </c:extLst>
            </c:dLbl>
            <c:dLbl>
              <c:idx val="17"/>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4-D05C-450E-A053-1EFCCEC8FBBB}"/>
                </c:ext>
              </c:extLst>
            </c:dLbl>
            <c:dLbl>
              <c:idx val="18"/>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5-D05C-450E-A053-1EFCCEC8FBBB}"/>
                </c:ext>
              </c:extLst>
            </c:dLbl>
            <c:dLbl>
              <c:idx val="19"/>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6-D05C-450E-A053-1EFCCEC8FBBB}"/>
                </c:ext>
              </c:extLst>
            </c:dLbl>
            <c:dLbl>
              <c:idx val="20"/>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7-D05C-450E-A053-1EFCCEC8FBBB}"/>
                </c:ext>
              </c:extLst>
            </c:dLbl>
            <c:dLbl>
              <c:idx val="21"/>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8-D05C-450E-A053-1EFCCEC8FBBB}"/>
                </c:ext>
              </c:extLst>
            </c:dLbl>
            <c:dLbl>
              <c:idx val="22"/>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9-D05C-450E-A053-1EFCCEC8FBBB}"/>
                </c:ext>
              </c:extLst>
            </c:dLbl>
            <c:dLbl>
              <c:idx val="23"/>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A-D05C-450E-A053-1EFCCEC8FBBB}"/>
                </c:ext>
              </c:extLst>
            </c:dLbl>
            <c:dLbl>
              <c:idx val="24"/>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B-D05C-450E-A053-1EFCCEC8FBBB}"/>
                </c:ext>
              </c:extLst>
            </c:dLbl>
            <c:dLbl>
              <c:idx val="25"/>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C-D05C-450E-A053-1EFCCEC8FBBB}"/>
                </c:ext>
              </c:extLst>
            </c:dLbl>
            <c:dLbl>
              <c:idx val="26"/>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D-D05C-450E-A053-1EFCCEC8FBBB}"/>
                </c:ext>
              </c:extLst>
            </c:dLbl>
            <c:dLbl>
              <c:idx val="27"/>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E-D05C-450E-A053-1EFCCEC8FBBB}"/>
                </c:ext>
              </c:extLst>
            </c:dLbl>
            <c:dLbl>
              <c:idx val="28"/>
              <c:tx>
                <c:rich>
                  <a:bodyPr/>
                  <a:lstStyle/>
                  <a:p>
                    <a:fld id="{E497EFC3-69C8-47D9-AD6A-8F567EC50844}" type="CELLRANGE">
                      <a:rPr lang="en-US"/>
                      <a:pPr/>
                      <a:t>[CELLRANGE]</a:t>
                    </a:fld>
                    <a:endParaRPr lang="sv-SE"/>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F-D05C-450E-A053-1EFCCEC8FBBB}"/>
                </c:ext>
              </c:extLst>
            </c:dLbl>
            <c:dLbl>
              <c:idx val="29"/>
              <c:tx>
                <c:rich>
                  <a:bodyPr/>
                  <a:lstStyle/>
                  <a:p>
                    <a:fld id="{3F0DDDD1-17D6-41C4-A738-6C20BAD02542}" type="CELLRANGE">
                      <a:rPr lang="en-US"/>
                      <a:pPr/>
                      <a:t>[CELLRANGE]</a:t>
                    </a:fld>
                    <a:endParaRPr lang="sv-SE"/>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0-D05C-450E-A053-1EFCCEC8FBBB}"/>
                </c:ext>
              </c:extLst>
            </c:dLbl>
            <c:dLbl>
              <c:idx val="30"/>
              <c:tx>
                <c:rich>
                  <a:bodyPr/>
                  <a:lstStyle/>
                  <a:p>
                    <a:fld id="{243079B4-EC2C-4493-922C-C479D42D305C}" type="CELLRANGE">
                      <a:rPr lang="en-US"/>
                      <a:pPr/>
                      <a:t>[CELLRANGE]</a:t>
                    </a:fld>
                    <a:endParaRPr lang="sv-SE"/>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1-D05C-450E-A053-1EFCCEC8FBBB}"/>
                </c:ext>
              </c:extLst>
            </c:dLbl>
            <c:dLbl>
              <c:idx val="31"/>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2-D05C-450E-A053-1EFCCEC8FBBB}"/>
                </c:ext>
              </c:extLst>
            </c:dLbl>
            <c:dLbl>
              <c:idx val="32"/>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3-D05C-450E-A053-1EFCCEC8FBBB}"/>
                </c:ext>
              </c:extLst>
            </c:dLbl>
            <c:dLbl>
              <c:idx val="33"/>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4-D05C-450E-A053-1EFCCEC8FBBB}"/>
                </c:ext>
              </c:extLst>
            </c:dLbl>
            <c:dLbl>
              <c:idx val="34"/>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5-D05C-450E-A053-1EFCCEC8FBBB}"/>
                </c:ext>
              </c:extLst>
            </c:dLbl>
            <c:dLbl>
              <c:idx val="35"/>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6-D05C-450E-A053-1EFCCEC8FBBB}"/>
                </c:ext>
              </c:extLst>
            </c:dLbl>
            <c:dLbl>
              <c:idx val="36"/>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7-D05C-450E-A053-1EFCCEC8FBB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sv-SE"/>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'Beräkningar för betyg'!$I$2:$I$38</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xVal>
          <c:yVal>
            <c:numRef>
              <c:f>'Beräkningar för betyg'!$U$2:$U$38</c:f>
              <c:numCache>
                <c:formatCode>General</c:formatCode>
                <c:ptCount val="3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yVal>
          <c:smooth val="0"/>
          <c:extLst>
            <c:ext xmlns:c15="http://schemas.microsoft.com/office/drawing/2012/chart" uri="{02D57815-91ED-43cb-92C2-25804820EDAC}">
              <c15:datalabelsRange>
                <c15:f>'Beräkningar för betyg'!$C$2:$C$38</c15:f>
                <c15:dlblRangeCache>
                  <c:ptCount val="37"/>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pt idx="21">
                    <c:v>🇱🇻</c:v>
                  </c:pt>
                  <c:pt idx="22">
                    <c:v>🇦🇲</c:v>
                  </c:pt>
                  <c:pt idx="23">
                    <c:v>🇦🇹</c:v>
                  </c:pt>
                  <c:pt idx="24">
                    <c:v>🇬🇧</c:v>
                  </c:pt>
                  <c:pt idx="25">
                    <c:v>🇬🇷</c:v>
                  </c:pt>
                  <c:pt idx="26">
                    <c:v>🇱🇹</c:v>
                  </c:pt>
                  <c:pt idx="27">
                    <c:v>🇲🇹</c:v>
                  </c:pt>
                  <c:pt idx="28">
                    <c:v>🇬🇪</c:v>
                  </c:pt>
                  <c:pt idx="29">
                    <c:v>🇫🇷</c:v>
                  </c:pt>
                  <c:pt idx="30">
                    <c:v>🇩🇰</c:v>
                  </c:pt>
                  <c:pt idx="31">
                    <c:v>🇨🇿</c:v>
                  </c:pt>
                  <c:pt idx="32">
                    <c:v>🇱🇺</c:v>
                  </c:pt>
                  <c:pt idx="33">
                    <c:v>🇮🇱</c:v>
                  </c:pt>
                  <c:pt idx="34">
                    <c:v>🇩🇪</c:v>
                  </c:pt>
                  <c:pt idx="35">
                    <c:v>🇷🇸</c:v>
                  </c:pt>
                  <c:pt idx="36">
                    <c:v>🇫🇮</c:v>
                  </c:pt>
                </c15:dlblRangeCache>
              </c15:datalabelsRange>
            </c:ext>
            <c:ext xmlns:c16="http://schemas.microsoft.com/office/drawing/2014/chart" uri="{C3380CC4-5D6E-409C-BE32-E72D297353CC}">
              <c16:uniqueId val="{00000008-D05C-450E-A053-1EFCCEC8FBBB}"/>
            </c:ext>
          </c:extLst>
        </c:ser>
        <c:ser>
          <c:idx val="9"/>
          <c:order val="9"/>
          <c:spPr>
            <a:ln w="25400" cap="rnd">
              <a:noFill/>
            </a:ln>
            <a:effectLst>
              <a:glow rad="139700">
                <a:srgbClr val="DAC1FF">
                  <a:alpha val="14000"/>
                </a:srgbClr>
              </a:glow>
            </a:effectLst>
          </c:spPr>
          <c:marker>
            <c:symbol val="circle"/>
            <c:size val="3"/>
            <c:spPr>
              <a:solidFill>
                <a:srgbClr val="DAC1FF"/>
              </a:solidFill>
              <a:ln>
                <a:noFill/>
              </a:ln>
              <a:effectLst>
                <a:glow rad="139700">
                  <a:srgbClr val="DAC1FF">
                    <a:alpha val="14000"/>
                  </a:srgbClr>
                </a:glow>
              </a:effectLst>
            </c:spPr>
          </c:marker>
          <c:dLbls>
            <c:dLbl>
              <c:idx val="0"/>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8-D05C-450E-A053-1EFCCEC8FBBB}"/>
                </c:ext>
              </c:extLst>
            </c:dLbl>
            <c:dLbl>
              <c:idx val="1"/>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9-D05C-450E-A053-1EFCCEC8FBBB}"/>
                </c:ext>
              </c:extLst>
            </c:dLbl>
            <c:dLbl>
              <c:idx val="2"/>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A-D05C-450E-A053-1EFCCEC8FBBB}"/>
                </c:ext>
              </c:extLst>
            </c:dLbl>
            <c:dLbl>
              <c:idx val="3"/>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B-D05C-450E-A053-1EFCCEC8FBBB}"/>
                </c:ext>
              </c:extLst>
            </c:dLbl>
            <c:dLbl>
              <c:idx val="4"/>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C-D05C-450E-A053-1EFCCEC8FBBB}"/>
                </c:ext>
              </c:extLst>
            </c:dLbl>
            <c:dLbl>
              <c:idx val="5"/>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D-D05C-450E-A053-1EFCCEC8FBBB}"/>
                </c:ext>
              </c:extLst>
            </c:dLbl>
            <c:dLbl>
              <c:idx val="6"/>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E-D05C-450E-A053-1EFCCEC8FBBB}"/>
                </c:ext>
              </c:extLst>
            </c:dLbl>
            <c:dLbl>
              <c:idx val="7"/>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F-D05C-450E-A053-1EFCCEC8FBBB}"/>
                </c:ext>
              </c:extLst>
            </c:dLbl>
            <c:dLbl>
              <c:idx val="8"/>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0-D05C-450E-A053-1EFCCEC8FBBB}"/>
                </c:ext>
              </c:extLst>
            </c:dLbl>
            <c:dLbl>
              <c:idx val="9"/>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1-D05C-450E-A053-1EFCCEC8FBBB}"/>
                </c:ext>
              </c:extLst>
            </c:dLbl>
            <c:dLbl>
              <c:idx val="10"/>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2-D05C-450E-A053-1EFCCEC8FBBB}"/>
                </c:ext>
              </c:extLst>
            </c:dLbl>
            <c:dLbl>
              <c:idx val="11"/>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3-D05C-450E-A053-1EFCCEC8FBBB}"/>
                </c:ext>
              </c:extLst>
            </c:dLbl>
            <c:dLbl>
              <c:idx val="12"/>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4-D05C-450E-A053-1EFCCEC8FBBB}"/>
                </c:ext>
              </c:extLst>
            </c:dLbl>
            <c:dLbl>
              <c:idx val="13"/>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5-D05C-450E-A053-1EFCCEC8FBBB}"/>
                </c:ext>
              </c:extLst>
            </c:dLbl>
            <c:dLbl>
              <c:idx val="14"/>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6-D05C-450E-A053-1EFCCEC8FBBB}"/>
                </c:ext>
              </c:extLst>
            </c:dLbl>
            <c:dLbl>
              <c:idx val="15"/>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7-D05C-450E-A053-1EFCCEC8FBBB}"/>
                </c:ext>
              </c:extLst>
            </c:dLbl>
            <c:dLbl>
              <c:idx val="16"/>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8-D05C-450E-A053-1EFCCEC8FBBB}"/>
                </c:ext>
              </c:extLst>
            </c:dLbl>
            <c:dLbl>
              <c:idx val="17"/>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9-D05C-450E-A053-1EFCCEC8FBBB}"/>
                </c:ext>
              </c:extLst>
            </c:dLbl>
            <c:dLbl>
              <c:idx val="18"/>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A-D05C-450E-A053-1EFCCEC8FBBB}"/>
                </c:ext>
              </c:extLst>
            </c:dLbl>
            <c:dLbl>
              <c:idx val="19"/>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B-D05C-450E-A053-1EFCCEC8FBBB}"/>
                </c:ext>
              </c:extLst>
            </c:dLbl>
            <c:dLbl>
              <c:idx val="20"/>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C-D05C-450E-A053-1EFCCEC8FBBB}"/>
                </c:ext>
              </c:extLst>
            </c:dLbl>
            <c:dLbl>
              <c:idx val="21"/>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D-D05C-450E-A053-1EFCCEC8FBBB}"/>
                </c:ext>
              </c:extLst>
            </c:dLbl>
            <c:dLbl>
              <c:idx val="22"/>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E-D05C-450E-A053-1EFCCEC8FBBB}"/>
                </c:ext>
              </c:extLst>
            </c:dLbl>
            <c:dLbl>
              <c:idx val="23"/>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F-D05C-450E-A053-1EFCCEC8FBBB}"/>
                </c:ext>
              </c:extLst>
            </c:dLbl>
            <c:dLbl>
              <c:idx val="24"/>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0-D05C-450E-A053-1EFCCEC8FBBB}"/>
                </c:ext>
              </c:extLst>
            </c:dLbl>
            <c:dLbl>
              <c:idx val="25"/>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1-D05C-450E-A053-1EFCCEC8FBBB}"/>
                </c:ext>
              </c:extLst>
            </c:dLbl>
            <c:dLbl>
              <c:idx val="26"/>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2-D05C-450E-A053-1EFCCEC8FBBB}"/>
                </c:ext>
              </c:extLst>
            </c:dLbl>
            <c:dLbl>
              <c:idx val="27"/>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3-D05C-450E-A053-1EFCCEC8FBBB}"/>
                </c:ext>
              </c:extLst>
            </c:dLbl>
            <c:dLbl>
              <c:idx val="28"/>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4-D05C-450E-A053-1EFCCEC8FBBB}"/>
                </c:ext>
              </c:extLst>
            </c:dLbl>
            <c:dLbl>
              <c:idx val="29"/>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5-D05C-450E-A053-1EFCCEC8FBBB}"/>
                </c:ext>
              </c:extLst>
            </c:dLbl>
            <c:dLbl>
              <c:idx val="30"/>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6-D05C-450E-A053-1EFCCEC8FBBB}"/>
                </c:ext>
              </c:extLst>
            </c:dLbl>
            <c:dLbl>
              <c:idx val="31"/>
              <c:tx>
                <c:rich>
                  <a:bodyPr/>
                  <a:lstStyle/>
                  <a:p>
                    <a:fld id="{A985FCD7-33EF-469D-84FB-0DAB3A4249F9}" type="CELLRANGE">
                      <a:rPr lang="en-US"/>
                      <a:pPr/>
                      <a:t>[CELLRANGE]</a:t>
                    </a:fld>
                    <a:endParaRPr lang="sv-SE"/>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77-D05C-450E-A053-1EFCCEC8FBBB}"/>
                </c:ext>
              </c:extLst>
            </c:dLbl>
            <c:dLbl>
              <c:idx val="32"/>
              <c:tx>
                <c:rich>
                  <a:bodyPr/>
                  <a:lstStyle/>
                  <a:p>
                    <a:fld id="{E9E1E363-7E71-42DC-B5E8-F6AAC216F31C}" type="CELLRANGE">
                      <a:rPr lang="en-US"/>
                      <a:pPr/>
                      <a:t>[CELLRANGE]</a:t>
                    </a:fld>
                    <a:endParaRPr lang="sv-SE"/>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78-D05C-450E-A053-1EFCCEC8FBBB}"/>
                </c:ext>
              </c:extLst>
            </c:dLbl>
            <c:dLbl>
              <c:idx val="33"/>
              <c:tx>
                <c:rich>
                  <a:bodyPr/>
                  <a:lstStyle/>
                  <a:p>
                    <a:fld id="{0BEBBF51-2A66-4442-B429-EC607ADE6537}" type="CELLRANGE">
                      <a:rPr lang="en-US"/>
                      <a:pPr/>
                      <a:t>[CELLRANGE]</a:t>
                    </a:fld>
                    <a:endParaRPr lang="sv-SE"/>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79-D05C-450E-A053-1EFCCEC8FBBB}"/>
                </c:ext>
              </c:extLst>
            </c:dLbl>
            <c:dLbl>
              <c:idx val="34"/>
              <c:tx>
                <c:rich>
                  <a:bodyPr/>
                  <a:lstStyle/>
                  <a:p>
                    <a:fld id="{6434FB6C-B194-4FA1-89E4-2719B483E719}" type="CELLRANGE">
                      <a:rPr lang="en-US"/>
                      <a:pPr/>
                      <a:t>[CELLRANGE]</a:t>
                    </a:fld>
                    <a:endParaRPr lang="sv-SE"/>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7A-D05C-450E-A053-1EFCCEC8FBBB}"/>
                </c:ext>
              </c:extLst>
            </c:dLbl>
            <c:dLbl>
              <c:idx val="35"/>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B-D05C-450E-A053-1EFCCEC8FBBB}"/>
                </c:ext>
              </c:extLst>
            </c:dLbl>
            <c:dLbl>
              <c:idx val="36"/>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C-D05C-450E-A053-1EFCCEC8FBB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sv-SE"/>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'Beräkningar för betyg'!$I$2:$I$38</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xVal>
          <c:yVal>
            <c:numRef>
              <c:f>'Beräkningar för betyg'!$V$2:$V$38</c:f>
              <c:numCache>
                <c:formatCode>General</c:formatCode>
                <c:ptCount val="3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yVal>
          <c:smooth val="0"/>
          <c:extLst>
            <c:ext xmlns:c15="http://schemas.microsoft.com/office/drawing/2012/chart" uri="{02D57815-91ED-43cb-92C2-25804820EDAC}">
              <c15:datalabelsRange>
                <c15:f>'Beräkningar för betyg'!$C$2:$C$38</c15:f>
                <c15:dlblRangeCache>
                  <c:ptCount val="37"/>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pt idx="21">
                    <c:v>🇱🇻</c:v>
                  </c:pt>
                  <c:pt idx="22">
                    <c:v>🇦🇲</c:v>
                  </c:pt>
                  <c:pt idx="23">
                    <c:v>🇦🇹</c:v>
                  </c:pt>
                  <c:pt idx="24">
                    <c:v>🇬🇧</c:v>
                  </c:pt>
                  <c:pt idx="25">
                    <c:v>🇬🇷</c:v>
                  </c:pt>
                  <c:pt idx="26">
                    <c:v>🇱🇹</c:v>
                  </c:pt>
                  <c:pt idx="27">
                    <c:v>🇲🇹</c:v>
                  </c:pt>
                  <c:pt idx="28">
                    <c:v>🇬🇪</c:v>
                  </c:pt>
                  <c:pt idx="29">
                    <c:v>🇫🇷</c:v>
                  </c:pt>
                  <c:pt idx="30">
                    <c:v>🇩🇰</c:v>
                  </c:pt>
                  <c:pt idx="31">
                    <c:v>🇨🇿</c:v>
                  </c:pt>
                  <c:pt idx="32">
                    <c:v>🇱🇺</c:v>
                  </c:pt>
                  <c:pt idx="33">
                    <c:v>🇮🇱</c:v>
                  </c:pt>
                  <c:pt idx="34">
                    <c:v>🇩🇪</c:v>
                  </c:pt>
                  <c:pt idx="35">
                    <c:v>🇷🇸</c:v>
                  </c:pt>
                  <c:pt idx="36">
                    <c:v>🇫🇮</c:v>
                  </c:pt>
                </c15:dlblRangeCache>
              </c15:datalabelsRange>
            </c:ext>
            <c:ext xmlns:c16="http://schemas.microsoft.com/office/drawing/2014/chart" uri="{C3380CC4-5D6E-409C-BE32-E72D297353CC}">
              <c16:uniqueId val="{00000009-D05C-450E-A053-1EFCCEC8FBBB}"/>
            </c:ext>
          </c:extLst>
        </c:ser>
        <c:ser>
          <c:idx val="10"/>
          <c:order val="10"/>
          <c:spPr>
            <a:ln w="25400" cap="rnd">
              <a:noFill/>
            </a:ln>
            <a:effectLst>
              <a:glow rad="139700">
                <a:srgbClr val="C1FFCE">
                  <a:alpha val="14000"/>
                </a:srgbClr>
              </a:glow>
            </a:effectLst>
          </c:spPr>
          <c:marker>
            <c:symbol val="circle"/>
            <c:size val="3"/>
            <c:spPr>
              <a:solidFill>
                <a:srgbClr val="C1FFCE"/>
              </a:solidFill>
              <a:ln>
                <a:noFill/>
              </a:ln>
              <a:effectLst>
                <a:glow rad="139700">
                  <a:srgbClr val="C1FFCE">
                    <a:alpha val="14000"/>
                  </a:srgbClr>
                </a:glow>
              </a:effectLst>
            </c:spPr>
          </c:marker>
          <c:dLbls>
            <c:dLbl>
              <c:idx val="0"/>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D-D05C-450E-A053-1EFCCEC8FBBB}"/>
                </c:ext>
              </c:extLst>
            </c:dLbl>
            <c:dLbl>
              <c:idx val="1"/>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E-D05C-450E-A053-1EFCCEC8FBBB}"/>
                </c:ext>
              </c:extLst>
            </c:dLbl>
            <c:dLbl>
              <c:idx val="2"/>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F-D05C-450E-A053-1EFCCEC8FBBB}"/>
                </c:ext>
              </c:extLst>
            </c:dLbl>
            <c:dLbl>
              <c:idx val="3"/>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0-D05C-450E-A053-1EFCCEC8FBBB}"/>
                </c:ext>
              </c:extLst>
            </c:dLbl>
            <c:dLbl>
              <c:idx val="4"/>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1-D05C-450E-A053-1EFCCEC8FBBB}"/>
                </c:ext>
              </c:extLst>
            </c:dLbl>
            <c:dLbl>
              <c:idx val="5"/>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2-D05C-450E-A053-1EFCCEC8FBBB}"/>
                </c:ext>
              </c:extLst>
            </c:dLbl>
            <c:dLbl>
              <c:idx val="6"/>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3-D05C-450E-A053-1EFCCEC8FBBB}"/>
                </c:ext>
              </c:extLst>
            </c:dLbl>
            <c:dLbl>
              <c:idx val="7"/>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4-D05C-450E-A053-1EFCCEC8FBBB}"/>
                </c:ext>
              </c:extLst>
            </c:dLbl>
            <c:dLbl>
              <c:idx val="8"/>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5-D05C-450E-A053-1EFCCEC8FBBB}"/>
                </c:ext>
              </c:extLst>
            </c:dLbl>
            <c:dLbl>
              <c:idx val="9"/>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6-D05C-450E-A053-1EFCCEC8FBBB}"/>
                </c:ext>
              </c:extLst>
            </c:dLbl>
            <c:dLbl>
              <c:idx val="10"/>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7-D05C-450E-A053-1EFCCEC8FBBB}"/>
                </c:ext>
              </c:extLst>
            </c:dLbl>
            <c:dLbl>
              <c:idx val="11"/>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8-D05C-450E-A053-1EFCCEC8FBBB}"/>
                </c:ext>
              </c:extLst>
            </c:dLbl>
            <c:dLbl>
              <c:idx val="12"/>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9-D05C-450E-A053-1EFCCEC8FBBB}"/>
                </c:ext>
              </c:extLst>
            </c:dLbl>
            <c:dLbl>
              <c:idx val="13"/>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A-D05C-450E-A053-1EFCCEC8FBBB}"/>
                </c:ext>
              </c:extLst>
            </c:dLbl>
            <c:dLbl>
              <c:idx val="14"/>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B-D05C-450E-A053-1EFCCEC8FBBB}"/>
                </c:ext>
              </c:extLst>
            </c:dLbl>
            <c:dLbl>
              <c:idx val="15"/>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C-D05C-450E-A053-1EFCCEC8FBBB}"/>
                </c:ext>
              </c:extLst>
            </c:dLbl>
            <c:dLbl>
              <c:idx val="16"/>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D-D05C-450E-A053-1EFCCEC8FBBB}"/>
                </c:ext>
              </c:extLst>
            </c:dLbl>
            <c:dLbl>
              <c:idx val="17"/>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E-D05C-450E-A053-1EFCCEC8FBBB}"/>
                </c:ext>
              </c:extLst>
            </c:dLbl>
            <c:dLbl>
              <c:idx val="18"/>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F-D05C-450E-A053-1EFCCEC8FBBB}"/>
                </c:ext>
              </c:extLst>
            </c:dLbl>
            <c:dLbl>
              <c:idx val="19"/>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0-D05C-450E-A053-1EFCCEC8FBBB}"/>
                </c:ext>
              </c:extLst>
            </c:dLbl>
            <c:dLbl>
              <c:idx val="20"/>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1-D05C-450E-A053-1EFCCEC8FBBB}"/>
                </c:ext>
              </c:extLst>
            </c:dLbl>
            <c:dLbl>
              <c:idx val="21"/>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2-D05C-450E-A053-1EFCCEC8FBBB}"/>
                </c:ext>
              </c:extLst>
            </c:dLbl>
            <c:dLbl>
              <c:idx val="22"/>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3-D05C-450E-A053-1EFCCEC8FBBB}"/>
                </c:ext>
              </c:extLst>
            </c:dLbl>
            <c:dLbl>
              <c:idx val="23"/>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4-D05C-450E-A053-1EFCCEC8FBBB}"/>
                </c:ext>
              </c:extLst>
            </c:dLbl>
            <c:dLbl>
              <c:idx val="24"/>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5-D05C-450E-A053-1EFCCEC8FBBB}"/>
                </c:ext>
              </c:extLst>
            </c:dLbl>
            <c:dLbl>
              <c:idx val="25"/>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6-D05C-450E-A053-1EFCCEC8FBBB}"/>
                </c:ext>
              </c:extLst>
            </c:dLbl>
            <c:dLbl>
              <c:idx val="26"/>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7-D05C-450E-A053-1EFCCEC8FBBB}"/>
                </c:ext>
              </c:extLst>
            </c:dLbl>
            <c:dLbl>
              <c:idx val="27"/>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8-D05C-450E-A053-1EFCCEC8FBBB}"/>
                </c:ext>
              </c:extLst>
            </c:dLbl>
            <c:dLbl>
              <c:idx val="28"/>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9-D05C-450E-A053-1EFCCEC8FBBB}"/>
                </c:ext>
              </c:extLst>
            </c:dLbl>
            <c:dLbl>
              <c:idx val="29"/>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A-D05C-450E-A053-1EFCCEC8FBBB}"/>
                </c:ext>
              </c:extLst>
            </c:dLbl>
            <c:dLbl>
              <c:idx val="30"/>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B-D05C-450E-A053-1EFCCEC8FBBB}"/>
                </c:ext>
              </c:extLst>
            </c:dLbl>
            <c:dLbl>
              <c:idx val="31"/>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C-D05C-450E-A053-1EFCCEC8FBBB}"/>
                </c:ext>
              </c:extLst>
            </c:dLbl>
            <c:dLbl>
              <c:idx val="32"/>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D-D05C-450E-A053-1EFCCEC8FBBB}"/>
                </c:ext>
              </c:extLst>
            </c:dLbl>
            <c:dLbl>
              <c:idx val="33"/>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E-D05C-450E-A053-1EFCCEC8FBBB}"/>
                </c:ext>
              </c:extLst>
            </c:dLbl>
            <c:dLbl>
              <c:idx val="34"/>
              <c:tx>
                <c:rich>
                  <a:bodyPr/>
                  <a:lstStyle/>
                  <a:p>
                    <a:endParaRPr lang="sv-S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F-D05C-450E-A053-1EFCCEC8FBBB}"/>
                </c:ext>
              </c:extLst>
            </c:dLbl>
            <c:dLbl>
              <c:idx val="35"/>
              <c:tx>
                <c:rich>
                  <a:bodyPr/>
                  <a:lstStyle/>
                  <a:p>
                    <a:fld id="{D175DFF7-4A70-4118-B7BE-4EFAA235363B}" type="CELLRANGE">
                      <a:rPr lang="en-US"/>
                      <a:pPr/>
                      <a:t>[CELLRANGE]</a:t>
                    </a:fld>
                    <a:endParaRPr lang="sv-SE"/>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A0-D05C-450E-A053-1EFCCEC8FBBB}"/>
                </c:ext>
              </c:extLst>
            </c:dLbl>
            <c:dLbl>
              <c:idx val="36"/>
              <c:tx>
                <c:rich>
                  <a:bodyPr/>
                  <a:lstStyle/>
                  <a:p>
                    <a:fld id="{D6E6F956-26B1-4D73-98D5-5D1FBF63EC17}" type="CELLRANGE">
                      <a:rPr lang="en-US"/>
                      <a:pPr/>
                      <a:t>[CELLRANGE]</a:t>
                    </a:fld>
                    <a:endParaRPr lang="sv-SE"/>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A1-D05C-450E-A053-1EFCCEC8FBB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sv-SE"/>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'Beräkningar för betyg'!$I$2:$I$38</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xVal>
          <c:yVal>
            <c:numRef>
              <c:f>'Beräkningar för betyg'!$W$2:$W$38</c:f>
              <c:numCache>
                <c:formatCode>General</c:formatCode>
                <c:ptCount val="3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yVal>
          <c:smooth val="0"/>
          <c:extLst>
            <c:ext xmlns:c15="http://schemas.microsoft.com/office/drawing/2012/chart" uri="{02D57815-91ED-43cb-92C2-25804820EDAC}">
              <c15:datalabelsRange>
                <c15:f>'Beräkningar för betyg'!$C$2:$C$38</c15:f>
                <c15:dlblRangeCache>
                  <c:ptCount val="37"/>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pt idx="21">
                    <c:v>🇱🇻</c:v>
                  </c:pt>
                  <c:pt idx="22">
                    <c:v>🇦🇲</c:v>
                  </c:pt>
                  <c:pt idx="23">
                    <c:v>🇦🇹</c:v>
                  </c:pt>
                  <c:pt idx="24">
                    <c:v>🇬🇧</c:v>
                  </c:pt>
                  <c:pt idx="25">
                    <c:v>🇬🇷</c:v>
                  </c:pt>
                  <c:pt idx="26">
                    <c:v>🇱🇹</c:v>
                  </c:pt>
                  <c:pt idx="27">
                    <c:v>🇲🇹</c:v>
                  </c:pt>
                  <c:pt idx="28">
                    <c:v>🇬🇪</c:v>
                  </c:pt>
                  <c:pt idx="29">
                    <c:v>🇫🇷</c:v>
                  </c:pt>
                  <c:pt idx="30">
                    <c:v>🇩🇰</c:v>
                  </c:pt>
                  <c:pt idx="31">
                    <c:v>🇨🇿</c:v>
                  </c:pt>
                  <c:pt idx="32">
                    <c:v>🇱🇺</c:v>
                  </c:pt>
                  <c:pt idx="33">
                    <c:v>🇮🇱</c:v>
                  </c:pt>
                  <c:pt idx="34">
                    <c:v>🇩🇪</c:v>
                  </c:pt>
                  <c:pt idx="35">
                    <c:v>🇷🇸</c:v>
                  </c:pt>
                  <c:pt idx="36">
                    <c:v>🇫🇮</c:v>
                  </c:pt>
                </c15:dlblRangeCache>
              </c15:datalabelsRange>
            </c:ext>
            <c:ext xmlns:c16="http://schemas.microsoft.com/office/drawing/2014/chart" uri="{C3380CC4-5D6E-409C-BE32-E72D297353CC}">
              <c16:uniqueId val="{0000000A-D05C-450E-A053-1EFCCEC8FBBB}"/>
            </c:ext>
          </c:extLst>
        </c:ser>
        <c:dLbls>
          <c:showLegendKey val="0"/>
          <c:showVal val="1"/>
          <c:showCatName val="0"/>
          <c:showSerName val="0"/>
          <c:showPercent val="0"/>
          <c:showBubbleSize val="0"/>
        </c:dLbls>
        <c:axId val="878162448"/>
        <c:axId val="878150928"/>
      </c:scatterChart>
      <c:valAx>
        <c:axId val="878162448"/>
        <c:scaling>
          <c:orientation val="minMax"/>
          <c:max val="10"/>
          <c:min val="0"/>
        </c:scaling>
        <c:delete val="0"/>
        <c:axPos val="b"/>
        <c:majorGridlines>
          <c:spPr>
            <a:ln w="9525" cap="flat" cmpd="sng" algn="ctr">
              <a:noFill/>
              <a:round/>
            </a:ln>
            <a:effectLst/>
          </c:spPr>
        </c:majorGridlines>
        <c:minorGridlines>
          <c:spPr>
            <a:ln w="9525" cap="flat" cmpd="sng" algn="ctr">
              <a:solidFill>
                <a:schemeClr val="bg1">
                  <a:alpha val="25000"/>
                </a:schemeClr>
              </a:solidFill>
              <a:round/>
            </a:ln>
            <a:effectLst/>
          </c:spPr>
        </c:minorGridlines>
        <c:numFmt formatCode="General"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sv-SE"/>
          </a:p>
        </c:txPr>
        <c:crossAx val="878150928"/>
        <c:crosses val="autoZero"/>
        <c:crossBetween val="midCat"/>
        <c:majorUnit val="1"/>
        <c:minorUnit val="0.5"/>
      </c:valAx>
      <c:valAx>
        <c:axId val="878150928"/>
        <c:scaling>
          <c:orientation val="minMax"/>
        </c:scaling>
        <c:delete val="1"/>
        <c:axPos val="l"/>
        <c:numFmt formatCode="General" sourceLinked="1"/>
        <c:majorTickMark val="none"/>
        <c:minorTickMark val="none"/>
        <c:tickLblPos val="nextTo"/>
        <c:crossAx val="878162448"/>
        <c:crosses val="autoZero"/>
        <c:crossBetween val="midCat"/>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gradFill rotWithShape="1">
              <a:gsLst>
                <a:gs pos="0">
                  <a:srgbClr val="FFC1C1"/>
                </a:gs>
                <a:gs pos="100000">
                  <a:srgbClr val="800000"/>
                </a:gs>
              </a:gsLst>
              <a:lin ang="5400000" scaled="1"/>
            </a:gradFill>
            <a:ln>
              <a:noFill/>
            </a:ln>
            <a:effectLst>
              <a:outerShdw blurRad="57150" dist="19050" dir="5400000" algn="ctr" rotWithShape="0">
                <a:srgbClr val="000000">
                  <a:alpha val="63000"/>
                </a:srgbClr>
              </a:outerShdw>
            </a:effectLst>
          </c:spPr>
          <c:invertIfNegative val="0"/>
          <c:dPt>
            <c:idx val="1"/>
            <c:invertIfNegative val="0"/>
            <c:bubble3D val="0"/>
            <c:spPr>
              <a:gradFill rotWithShape="1">
                <a:gsLst>
                  <a:gs pos="0">
                    <a:srgbClr val="C1CBFF"/>
                  </a:gs>
                  <a:gs pos="100000">
                    <a:srgbClr val="001580"/>
                  </a:gs>
                </a:gsLst>
                <a:lin ang="5400000" scaled="1"/>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BE49-429A-8255-3A7C5FB06B62}"/>
              </c:ext>
            </c:extLst>
          </c:dPt>
          <c:dPt>
            <c:idx val="2"/>
            <c:invertIfNegative val="0"/>
            <c:bubble3D val="0"/>
            <c:spPr>
              <a:gradFill rotWithShape="1">
                <a:gsLst>
                  <a:gs pos="0">
                    <a:srgbClr val="D7FFC1"/>
                  </a:gs>
                  <a:gs pos="100000">
                    <a:srgbClr val="2E8000"/>
                  </a:gs>
                </a:gsLst>
                <a:lin ang="5400000" scaled="1"/>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4-BE49-429A-8255-3A7C5FB06B62}"/>
              </c:ext>
            </c:extLst>
          </c:dPt>
          <c:dPt>
            <c:idx val="3"/>
            <c:invertIfNegative val="0"/>
            <c:bubble3D val="0"/>
            <c:spPr>
              <a:gradFill rotWithShape="1">
                <a:gsLst>
                  <a:gs pos="0">
                    <a:srgbClr val="FFC1E1"/>
                  </a:gs>
                  <a:gs pos="100000">
                    <a:srgbClr val="800043"/>
                  </a:gs>
                </a:gsLst>
                <a:lin ang="5400000" scaled="1"/>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BE49-429A-8255-3A7C5FB06B62}"/>
              </c:ext>
            </c:extLst>
          </c:dPt>
          <c:dPt>
            <c:idx val="4"/>
            <c:invertIfNegative val="0"/>
            <c:bubble3D val="0"/>
            <c:spPr>
              <a:gradFill rotWithShape="1">
                <a:gsLst>
                  <a:gs pos="0">
                    <a:srgbClr val="C1EDFF"/>
                  </a:gs>
                  <a:gs pos="100000">
                    <a:srgbClr val="005B80"/>
                  </a:gs>
                </a:gsLst>
                <a:lin ang="5400000" scaled="1"/>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6-BE49-429A-8255-3A7C5FB06B62}"/>
              </c:ext>
            </c:extLst>
          </c:dPt>
          <c:dPt>
            <c:idx val="5"/>
            <c:invertIfNegative val="0"/>
            <c:bubble3D val="0"/>
            <c:spPr>
              <a:gradFill rotWithShape="1">
                <a:gsLst>
                  <a:gs pos="0">
                    <a:srgbClr val="F9FFC1"/>
                  </a:gs>
                  <a:gs pos="100000">
                    <a:srgbClr val="748000"/>
                  </a:gs>
                </a:gsLst>
                <a:lin ang="5400000" scaled="1"/>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BE49-429A-8255-3A7C5FB06B62}"/>
              </c:ext>
            </c:extLst>
          </c:dPt>
          <c:dPt>
            <c:idx val="6"/>
            <c:invertIfNegative val="0"/>
            <c:bubble3D val="0"/>
            <c:spPr>
              <a:gradFill rotWithShape="1">
                <a:gsLst>
                  <a:gs pos="0">
                    <a:srgbClr val="FCC1FF"/>
                  </a:gs>
                  <a:gs pos="100000">
                    <a:srgbClr val="7A0080"/>
                  </a:gs>
                </a:gsLst>
                <a:lin ang="5400000" scaled="1"/>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4EBC-4650-8727-9E18D06E01DD}"/>
              </c:ext>
            </c:extLst>
          </c:dPt>
          <c:dPt>
            <c:idx val="7"/>
            <c:invertIfNegative val="0"/>
            <c:bubble3D val="0"/>
            <c:spPr>
              <a:gradFill rotWithShape="1">
                <a:gsLst>
                  <a:gs pos="0">
                    <a:srgbClr val="C1FFF0"/>
                  </a:gs>
                  <a:gs pos="100000">
                    <a:srgbClr val="008062"/>
                  </a:gs>
                </a:gsLst>
                <a:lin ang="5400000" scaled="1"/>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8-BE49-429A-8255-3A7C5FB06B62}"/>
              </c:ext>
            </c:extLst>
          </c:dPt>
          <c:dPt>
            <c:idx val="8"/>
            <c:invertIfNegative val="0"/>
            <c:bubble3D val="0"/>
            <c:spPr>
              <a:gradFill rotWithShape="1">
                <a:gsLst>
                  <a:gs pos="0">
                    <a:srgbClr val="FFE4C1"/>
                  </a:gs>
                  <a:gs pos="100000">
                    <a:srgbClr val="804900"/>
                  </a:gs>
                </a:gsLst>
                <a:lin ang="5400000" scaled="1"/>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BE49-429A-8255-3A7C5FB06B62}"/>
              </c:ext>
            </c:extLst>
          </c:dPt>
          <c:dPt>
            <c:idx val="9"/>
            <c:invertIfNegative val="0"/>
            <c:bubble3D val="0"/>
            <c:spPr>
              <a:gradFill rotWithShape="1">
                <a:gsLst>
                  <a:gs pos="0">
                    <a:srgbClr val="DAC1FF"/>
                  </a:gs>
                  <a:gs pos="100000">
                    <a:srgbClr val="340080"/>
                  </a:gs>
                </a:gsLst>
                <a:lin ang="5400000" scaled="1"/>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A-BE49-429A-8255-3A7C5FB06B62}"/>
              </c:ext>
            </c:extLst>
          </c:dPt>
          <c:dPt>
            <c:idx val="10"/>
            <c:invertIfNegative val="0"/>
            <c:bubble3D val="0"/>
            <c:spPr>
              <a:gradFill rotWithShape="1">
                <a:gsLst>
                  <a:gs pos="0">
                    <a:srgbClr val="C1FFCE"/>
                  </a:gs>
                  <a:gs pos="100000">
                    <a:srgbClr val="00801B"/>
                  </a:gs>
                </a:gsLst>
                <a:lin ang="5400000" scaled="1"/>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BE49-429A-8255-3A7C5FB06B6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effectLst>
                      <a:outerShdw blurRad="50800" dist="38100" dir="2700000" algn="tl" rotWithShape="0">
                        <a:prstClr val="black">
                          <a:alpha val="40000"/>
                        </a:prstClr>
                      </a:outerShdw>
                    </a:effectLst>
                    <a:latin typeface="+mn-lt"/>
                    <a:ea typeface="+mn-ea"/>
                    <a:cs typeface="+mn-cs"/>
                  </a:defRPr>
                </a:pPr>
                <a:endParaRPr lang="sv-SE"/>
              </a:p>
            </c:txPr>
            <c:dLblPos val="in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Betyg!$G$60:$G$70</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Betyg!$K$60:$K$70</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4EBC-4650-8727-9E18D06E01DD}"/>
            </c:ext>
          </c:extLst>
        </c:ser>
        <c:dLbls>
          <c:dLblPos val="inEnd"/>
          <c:showLegendKey val="0"/>
          <c:showVal val="1"/>
          <c:showCatName val="0"/>
          <c:showSerName val="0"/>
          <c:showPercent val="0"/>
          <c:showBubbleSize val="0"/>
        </c:dLbls>
        <c:gapWidth val="10"/>
        <c:axId val="1159448896"/>
        <c:axId val="1159443616"/>
      </c:barChart>
      <c:catAx>
        <c:axId val="1159448896"/>
        <c:scaling>
          <c:orientation val="minMax"/>
        </c:scaling>
        <c:delete val="0"/>
        <c:axPos val="l"/>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sv-SE"/>
                  <a:t>Betyg</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sv-SE"/>
            </a:p>
          </c:txPr>
        </c:title>
        <c:numFmt formatCode="&quot;&quot;;&quot;&quot;;&quot;&quot;" sourceLinked="0"/>
        <c:majorTickMark val="none"/>
        <c:minorTickMark val="none"/>
        <c:tickLblPos val="low"/>
        <c:spPr>
          <a:noFill/>
          <a:ln w="9525" cap="flat" cmpd="sng" algn="ctr">
            <a:solidFill>
              <a:schemeClr val="bg1"/>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v-SE"/>
          </a:p>
        </c:txPr>
        <c:crossAx val="1159443616"/>
        <c:crosses val="autoZero"/>
        <c:auto val="1"/>
        <c:lblAlgn val="ctr"/>
        <c:lblOffset val="100"/>
        <c:tickLblSkip val="1"/>
        <c:noMultiLvlLbl val="0"/>
      </c:catAx>
      <c:valAx>
        <c:axId val="1159443616"/>
        <c:scaling>
          <c:orientation val="minMax"/>
          <c:max val="3"/>
          <c:min val="-3"/>
        </c:scaling>
        <c:delete val="0"/>
        <c:axPos val="b"/>
        <c:majorGridlines>
          <c:spPr>
            <a:ln w="9525" cap="flat" cmpd="sng" algn="ctr">
              <a:noFill/>
              <a:round/>
            </a:ln>
            <a:effectLst/>
          </c:spPr>
        </c:majorGridlines>
        <c:minorGridlines>
          <c:spPr>
            <a:ln>
              <a:solidFill>
                <a:schemeClr val="bg1">
                  <a:alpha val="25000"/>
                </a:schemeClr>
              </a:solidFill>
            </a:ln>
            <a:effectLst/>
          </c:spPr>
        </c:minorGridlines>
        <c:title>
          <c:tx>
            <c:rich>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sv-SE"/>
                  <a:t>Användning</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sv-SE"/>
            </a:p>
          </c:txPr>
        </c:title>
        <c:numFmt formatCode="&quot;För många&quot;;&quot;För få&quot;;&quot;Lagom&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v-SE"/>
          </a:p>
        </c:txPr>
        <c:crossAx val="1159448896"/>
        <c:crosses val="autoZero"/>
        <c:crossBetween val="between"/>
        <c:majorUnit val="3"/>
        <c:minorUnit val="1.5"/>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v-SE"/>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45">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3"/>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dk1">
            <a:lumMod val="65000"/>
            <a:lumOff val="35000"/>
            <a:alpha val="75000"/>
          </a:schemeClr>
        </a:solidFill>
        <a:round/>
      </a:ln>
    </cs:spPr>
  </cs:gridlineMajor>
  <cs:gridlineMinor>
    <cs:lnRef idx="0"/>
    <cs:fillRef idx="0"/>
    <cs:effectRef idx="0"/>
    <cs:fontRef idx="minor">
      <a:schemeClr val="tx1"/>
    </cs:fontRef>
    <cs:spPr>
      <a:ln w="9525" cap="flat" cmpd="sng" algn="ctr">
        <a:solidFill>
          <a:schemeClr val="dk1">
            <a:lumMod val="65000"/>
            <a:lumOff val="35000"/>
            <a:alpha val="25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spPr>
      <a:ln w="9525" cap="flat" cmpd="sng" algn="ctr">
        <a:solidFill>
          <a:schemeClr val="lt1">
            <a:lumMod val="50000"/>
          </a:schemeClr>
        </a:solidFill>
        <a:round/>
      </a:ln>
    </cs:spPr>
    <cs:defRPr sz="900" kern="1200"/>
    <cs:bodyPr/>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AB17790-8B4C-47E2-8107-CA3BF3E87ABF}">
  <sheetPr>
    <tabColor rgb="FF92D050"/>
  </sheetPr>
  <sheetViews>
    <sheetView zoomScale="118"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22</xdr:col>
      <xdr:colOff>0</xdr:colOff>
      <xdr:row>14</xdr:row>
      <xdr:rowOff>171450</xdr:rowOff>
    </xdr:to>
    <xdr:graphicFrame macro="">
      <xdr:nvGraphicFramePr>
        <xdr:cNvPr id="2" name="Diagram 1">
          <a:extLst>
            <a:ext uri="{FF2B5EF4-FFF2-40B4-BE49-F238E27FC236}">
              <a16:creationId xmlns:a16="http://schemas.microsoft.com/office/drawing/2014/main" id="{D68B9F81-E782-48B5-AF63-BD0205F7B8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14288</xdr:colOff>
      <xdr:row>38</xdr:row>
      <xdr:rowOff>9524</xdr:rowOff>
    </xdr:from>
    <xdr:to>
      <xdr:col>16</xdr:col>
      <xdr:colOff>4762</xdr:colOff>
      <xdr:row>38</xdr:row>
      <xdr:rowOff>2357437</xdr:rowOff>
    </xdr:to>
    <xdr:graphicFrame macro="">
      <xdr:nvGraphicFramePr>
        <xdr:cNvPr id="2" name="Diagram 1">
          <a:extLst>
            <a:ext uri="{FF2B5EF4-FFF2-40B4-BE49-F238E27FC236}">
              <a16:creationId xmlns:a16="http://schemas.microsoft.com/office/drawing/2014/main" id="{69630699-9512-4DA3-912D-E731662FFD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0" y="0"/>
    <xdr:ext cx="9294947" cy="6066133"/>
    <xdr:graphicFrame macro="">
      <xdr:nvGraphicFramePr>
        <xdr:cNvPr id="2" name="Diagram 1">
          <a:extLst>
            <a:ext uri="{FF2B5EF4-FFF2-40B4-BE49-F238E27FC236}">
              <a16:creationId xmlns:a16="http://schemas.microsoft.com/office/drawing/2014/main" id="{9BF0C739-DB33-D802-EC45-2EEF4918267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17B8FCC-0EC0-4F1F-A294-3391B61CB238}" name="Tabell2" displayName="Tabell2" ref="A1:Q39" totalsRowCount="1" headerRowDxfId="62" totalsRowDxfId="61">
  <autoFilter ref="A1:Q38" xr:uid="{2624D81D-D364-4FBE-B9A2-E091DC216C4F}"/>
  <sortState xmlns:xlrd2="http://schemas.microsoft.com/office/spreadsheetml/2017/richdata2" ref="A2:Q38">
    <sortCondition ref="A1:A38"/>
  </sortState>
  <tableColumns count="17">
    <tableColumn id="1" xr3:uid="{6647CF95-60F8-4F27-90F2-F79F670C485F}" name="#" dataDxfId="60" totalsRowDxfId="16"/>
    <tableColumn id="5" xr3:uid="{053D897F-FF16-4DEF-9281-4E8FB15FA64F}" name="Pr." dataDxfId="59" totalsRowDxfId="15"/>
    <tableColumn id="18" xr3:uid="{37C9F7FC-7A90-4B4A-AF8B-E85ABE1B6901}" name="F" dataDxfId="58" totalsRowDxfId="14"/>
    <tableColumn id="2" xr3:uid="{D0177917-1D72-4808-A4FF-62A2B54899D0}" name="Land" dataDxfId="57" totalsRowDxfId="13"/>
    <tableColumn id="3" xr3:uid="{738C5548-1EC1-4BF3-8CF1-730ACF1F4077}" name="Artist" dataDxfId="56" totalsRowDxfId="12"/>
    <tableColumn id="4" xr3:uid="{3A306270-F3A3-466F-ADDD-513343E57D2A}" name="Titel" dataDxfId="55" totalsRowDxfId="11"/>
    <tableColumn id="6" xr3:uid="{C6194D25-6772-440D-B145-92468D697F65}" name="Placering" dataDxfId="54" totalsRowDxfId="10">
      <calculatedColumnFormula>IF(ISNUMBER(Tabell2[[#This Row],[Betyg
0.00-10.00]]),_xlfn.RANK.AVG(Tabell2[[#This Row],[Betyg
0.00-10.00]],Tabell2[Betyg
0.00-10.00]),"")</calculatedColumnFormula>
    </tableColumn>
    <tableColumn id="7" xr3:uid="{13BD8B2D-5597-404D-BE4E-BE3204F83C2B}" name="Målbetyg" dataDxfId="53" totalsRowDxfId="9">
      <calculatedColumnFormula>IF(ISNUMBER(Tabell2[[#This Row],[Placering]]),10-10*(Tabell2[[#This Row],[Placering]]-0.5)/COUNT(Tabell2[Placering]),"")</calculatedColumnFormula>
    </tableColumn>
    <tableColumn id="8" xr3:uid="{C45AEA0E-A29D-440F-A8E5-FD83306C6F89}" name="Betyg_x000a_0.00-10.00" totalsRowFunction="average" dataDxfId="52" totalsRowDxfId="8"/>
    <tableColumn id="9" xr3:uid="{C500B673-F711-4D23-A70A-4FBD7DF03143}" name="Betyg 0-10" totalsRowFunction="average" dataDxfId="51" totalsRowDxfId="7">
      <calculatedColumnFormula>IF(ISNUMBER(Tabell2[[#This Row],[Betyg
0.00-10.00]]),MAX(0,MIN(10,ROUND(Tabell2[[#This Row],[Betyg
0.00-10.00]],0))),"")</calculatedColumnFormula>
    </tableColumn>
    <tableColumn id="13" xr3:uid="{FA60EF16-5757-4997-B59B-503DD1CB8490}" name="B" dataDxfId="50" totalsRowDxfId="6">
      <calculatedColumnFormula>IF(ISNUMBER(Tabell2[[#This Row],[Betyg 0-10]]),MIN(2,MAX(0,Tabell2[[#This Row],[Betyg 0-10]])),"")</calculatedColumnFormula>
    </tableColumn>
    <tableColumn id="14" xr3:uid="{6F99AF0A-1BF8-409E-85B4-AC702AC7952E}" name="e" dataDxfId="49" totalsRowDxfId="5">
      <calculatedColumnFormula>IF(ISNUMBER(Tabell2[[#This Row],[Betyg 0-10]]),MIN(2,MAX(0,Tabell2[[#This Row],[Betyg 0-10]]-2)),"")</calculatedColumnFormula>
    </tableColumn>
    <tableColumn id="15" xr3:uid="{B3F34523-DF16-4804-AD8D-2AB4F7A48674}" name="t" dataDxfId="48" totalsRowDxfId="4">
      <calculatedColumnFormula>IF(ISNUMBER(Tabell2[[#This Row],[Betyg 0-10]]),MIN(2,MAX(0,Tabell2[[#This Row],[Betyg 0-10]]-4)),"")</calculatedColumnFormula>
    </tableColumn>
    <tableColumn id="16" xr3:uid="{B85EAD4C-8EA1-4379-A4C6-15D8C532BC44}" name="y" dataDxfId="47" totalsRowDxfId="3">
      <calculatedColumnFormula>IF(ISNUMBER(Tabell2[[#This Row],[Betyg 0-10]]),MIN(2,MAX(0,Tabell2[[#This Row],[Betyg 0-10]]-6)),"")</calculatedColumnFormula>
    </tableColumn>
    <tableColumn id="17" xr3:uid="{6A9A8B0C-74C1-413A-9710-7748D83BED81}" name="g" dataDxfId="46" totalsRowDxfId="2">
      <calculatedColumnFormula>IF(ISNUMBER(Tabell2[[#This Row],[Betyg 0-10]]),MIN(2,MAX(0,Tabell2[[#This Row],[Betyg 0-10]]-8)),"")</calculatedColumnFormula>
    </tableColumn>
    <tableColumn id="10" xr3:uid="{DDD55C28-B95B-4F38-93BA-9BEE56DC422E}" name="Motivering (frivillig)" dataDxfId="45" totalsRowDxfId="1"/>
    <tableColumn id="11" xr3:uid="{68CDBD7B-35AB-406E-B9E7-1091D3F968BE}" name="Anmärkning" totalsRowFunction="custom" dataDxfId="44" totalsRowDxfId="0">
      <calculatedColumnFormula>IF(NOT(ISNUMBER(Tabell2[[#This Row],[Betyg
0.00-10.00]])),"Betyg saknas.",IF(Tabell2[[#This Row],[Betyg
0.00-10.00]]-Tabell2[[#This Row],[Målbetyg]]&lt;-1,"Betyget "&amp;FIXED(Tabell2[[#This Row],[Betyg
0.00-10.00]],2)&amp;" är orimligt lågt för placeringen "&amp;Tabell2[[#This Row],[Placering]]&amp;" av "&amp;$J$59&amp;" bidrag.",IF(Tabell2[[#This Row],[Betyg
0.00-10.00]]-Tabell2[[#This Row],[Målbetyg]]&gt;1,"Betyget "&amp;FIXED(Tabell2[[#This Row],[Betyg
0.00-10.00]],2)&amp;" är orimligt högt för placeringen "&amp;Tabell2[[#This Row],[Placering]]&amp;" av "&amp;$J$59&amp;" bidrag.",IF(LEN(VLOOKUP(Tabell2[[#This Row],[Betyg 0-10]],$G$60:$R$70,12,FALSE))&gt;0,VLOOKUP(Tabell2[[#This Row],[Betyg 0-10]],$G$60:$R$70,12,FALSE),IF(COUNTIF(Tabell2[Betyg
0.00-10.00],Tabell2[[#This Row],[Betyg
0.00-10.00]])&gt;1,"Du har gett betyget "&amp;FIXED(Tabell2[[#This Row],[Betyg
0.00-10.00]],2)&amp;" till mer än ett bidrag.","")))))</calculatedColumnFormula>
      <totalsRowFormula>_xlfn.TEXTJOIN(CHAR(10),TRUE,Q59:Q70)</totalsRowFormula>
    </tableColumn>
  </tableColumns>
  <tableStyleInfo name="TableStyleMedium15" showFirstColumn="0" showLastColumn="0" showRowStripes="1" showColumnStripes="0"/>
</table>
</file>

<file path=xl/theme/theme1.xml><?xml version="1.0" encoding="utf-8"?>
<a:theme xmlns:a="http://schemas.openxmlformats.org/drawingml/2006/main" name="Office-tema">
  <a:themeElements>
    <a:clrScheme name="Schlagervännerna">
      <a:dk1>
        <a:sysClr val="windowText" lastClr="000000"/>
      </a:dk1>
      <a:lt1>
        <a:sysClr val="window" lastClr="FFFFFF"/>
      </a:lt1>
      <a:dk2>
        <a:srgbClr val="003296"/>
      </a:dk2>
      <a:lt2>
        <a:srgbClr val="E2B92F"/>
      </a:lt2>
      <a:accent1>
        <a:srgbClr val="40C0D1"/>
      </a:accent1>
      <a:accent2>
        <a:srgbClr val="2D5DE3"/>
      </a:accent2>
      <a:accent3>
        <a:srgbClr val="821E76"/>
      </a:accent3>
      <a:accent4>
        <a:srgbClr val="E44500"/>
      </a:accent4>
      <a:accent5>
        <a:srgbClr val="F6A600"/>
      </a:accent5>
      <a:accent6>
        <a:srgbClr val="A9E351"/>
      </a:accent6>
      <a:hlink>
        <a:srgbClr val="2C94F0"/>
      </a:hlink>
      <a:folHlink>
        <a:srgbClr val="8369E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BE98B-0B04-45F4-85E3-84E23DE6E66F}">
  <sheetPr>
    <tabColor rgb="FF00B0F0"/>
  </sheetPr>
  <dimension ref="A1:V23"/>
  <sheetViews>
    <sheetView tabSelected="1" workbookViewId="0">
      <selection activeCell="X15" sqref="X15"/>
    </sheetView>
  </sheetViews>
  <sheetFormatPr defaultRowHeight="14.25" x14ac:dyDescent="0.45"/>
  <sheetData>
    <row r="1" spans="1:22" ht="30.75" x14ac:dyDescent="0.9">
      <c r="A1" s="87" t="s">
        <v>185</v>
      </c>
      <c r="B1" s="88"/>
      <c r="C1" s="88"/>
      <c r="D1" s="88"/>
      <c r="E1" s="88"/>
      <c r="F1" s="88"/>
      <c r="G1" s="88"/>
      <c r="H1" s="88"/>
      <c r="I1" s="88"/>
      <c r="J1" s="88"/>
      <c r="K1" s="88"/>
      <c r="L1" s="88"/>
      <c r="M1" s="88"/>
      <c r="N1" s="88"/>
      <c r="O1" s="88"/>
      <c r="P1" s="88"/>
      <c r="Q1" s="88"/>
      <c r="R1" s="88"/>
      <c r="S1" s="88"/>
      <c r="T1" s="88"/>
      <c r="U1" s="88"/>
      <c r="V1" s="89"/>
    </row>
    <row r="2" spans="1:22" ht="30" customHeight="1" x14ac:dyDescent="0.45">
      <c r="A2" s="78" t="s">
        <v>187</v>
      </c>
      <c r="B2" s="79"/>
      <c r="C2" s="79"/>
      <c r="D2" s="79"/>
      <c r="E2" s="79"/>
      <c r="F2" s="79"/>
      <c r="G2" s="79"/>
      <c r="H2" s="79"/>
      <c r="I2" s="79"/>
      <c r="J2" s="79"/>
      <c r="K2" s="79"/>
      <c r="L2" s="79"/>
      <c r="M2" s="79"/>
      <c r="N2" s="79"/>
      <c r="O2" s="79"/>
      <c r="P2" s="79"/>
      <c r="Q2" s="79"/>
      <c r="R2" s="79"/>
      <c r="S2" s="79"/>
      <c r="T2" s="79"/>
      <c r="U2" s="79"/>
      <c r="V2" s="80"/>
    </row>
    <row r="3" spans="1:22" ht="60" customHeight="1" x14ac:dyDescent="0.45">
      <c r="A3" s="78" t="s">
        <v>104</v>
      </c>
      <c r="B3" s="79"/>
      <c r="C3" s="79"/>
      <c r="D3" s="79"/>
      <c r="E3" s="79"/>
      <c r="F3" s="79"/>
      <c r="G3" s="79"/>
      <c r="H3" s="79"/>
      <c r="I3" s="79"/>
      <c r="J3" s="79"/>
      <c r="K3" s="79"/>
      <c r="L3" s="79"/>
      <c r="M3" s="79"/>
      <c r="N3" s="79"/>
      <c r="O3" s="79"/>
      <c r="P3" s="79"/>
      <c r="Q3" s="79"/>
      <c r="R3" s="79"/>
      <c r="S3" s="79"/>
      <c r="T3" s="79"/>
      <c r="U3" s="79"/>
      <c r="V3" s="80"/>
    </row>
    <row r="4" spans="1:22" x14ac:dyDescent="0.45">
      <c r="A4" s="78" t="s">
        <v>105</v>
      </c>
      <c r="B4" s="79"/>
      <c r="C4" s="79"/>
      <c r="D4" s="79"/>
      <c r="E4" s="79"/>
      <c r="F4" s="79"/>
      <c r="G4" s="79"/>
      <c r="H4" s="79"/>
      <c r="I4" s="79"/>
      <c r="J4" s="79"/>
      <c r="K4" s="79"/>
      <c r="L4" s="79"/>
      <c r="M4" s="79"/>
      <c r="N4" s="79"/>
      <c r="O4" s="79"/>
      <c r="P4" s="79"/>
      <c r="Q4" s="79"/>
      <c r="R4" s="79"/>
      <c r="S4" s="79"/>
      <c r="T4" s="79"/>
      <c r="U4" s="79"/>
      <c r="V4" s="80"/>
    </row>
    <row r="5" spans="1:22" x14ac:dyDescent="0.45">
      <c r="A5" s="46" t="s">
        <v>85</v>
      </c>
      <c r="B5" s="47" t="s">
        <v>86</v>
      </c>
      <c r="C5" s="44" t="s">
        <v>87</v>
      </c>
      <c r="D5" s="45" t="s">
        <v>88</v>
      </c>
      <c r="E5" s="42" t="s">
        <v>89</v>
      </c>
      <c r="F5" s="43" t="s">
        <v>88</v>
      </c>
      <c r="G5" s="40" t="s">
        <v>90</v>
      </c>
      <c r="H5" s="41" t="s">
        <v>88</v>
      </c>
      <c r="I5" s="38" t="s">
        <v>91</v>
      </c>
      <c r="J5" s="39" t="s">
        <v>88</v>
      </c>
      <c r="K5" s="36" t="s">
        <v>92</v>
      </c>
      <c r="L5" s="37" t="s">
        <v>88</v>
      </c>
      <c r="M5" s="34" t="s">
        <v>93</v>
      </c>
      <c r="N5" s="35" t="s">
        <v>88</v>
      </c>
      <c r="O5" s="32" t="s">
        <v>94</v>
      </c>
      <c r="P5" s="33" t="s">
        <v>88</v>
      </c>
      <c r="Q5" s="30" t="s">
        <v>95</v>
      </c>
      <c r="R5" s="31" t="s">
        <v>88</v>
      </c>
      <c r="S5" s="28" t="s">
        <v>96</v>
      </c>
      <c r="T5" s="29" t="s">
        <v>88</v>
      </c>
      <c r="U5" s="26" t="s">
        <v>97</v>
      </c>
      <c r="V5" s="27" t="s">
        <v>86</v>
      </c>
    </row>
    <row r="6" spans="1:22" x14ac:dyDescent="0.45">
      <c r="A6" s="78" t="s">
        <v>98</v>
      </c>
      <c r="B6" s="79"/>
      <c r="C6" s="79"/>
      <c r="D6" s="79"/>
      <c r="E6" s="79"/>
      <c r="F6" s="79"/>
      <c r="G6" s="79"/>
      <c r="H6" s="79"/>
      <c r="I6" s="79"/>
      <c r="J6" s="79"/>
      <c r="K6" s="79"/>
      <c r="L6" s="79"/>
      <c r="M6" s="79"/>
      <c r="N6" s="79"/>
      <c r="O6" s="79"/>
      <c r="P6" s="79"/>
      <c r="Q6" s="79"/>
      <c r="R6" s="79"/>
      <c r="S6" s="79"/>
      <c r="T6" s="79"/>
      <c r="U6" s="79"/>
      <c r="V6" s="80"/>
    </row>
    <row r="16" spans="1:22" x14ac:dyDescent="0.45">
      <c r="A16" s="48" t="s">
        <v>85</v>
      </c>
      <c r="B16" s="49" t="str">
        <f ca="1">'Beräkningar för instruktioner'!H39&amp;" st"</f>
        <v>2 st</v>
      </c>
      <c r="C16" s="50" t="s">
        <v>87</v>
      </c>
      <c r="D16" s="51" t="str">
        <f ca="1">'Beräkningar för instruktioner'!I39&amp;" st"</f>
        <v>4 st</v>
      </c>
      <c r="E16" s="52" t="s">
        <v>89</v>
      </c>
      <c r="F16" s="53" t="str">
        <f ca="1">'Beräkningar för instruktioner'!J39&amp;" st"</f>
        <v>3 st</v>
      </c>
      <c r="G16" s="54" t="s">
        <v>90</v>
      </c>
      <c r="H16" s="55" t="str">
        <f ca="1">'Beräkningar för instruktioner'!K39&amp;" st"</f>
        <v>4 st</v>
      </c>
      <c r="I16" s="56" t="s">
        <v>91</v>
      </c>
      <c r="J16" s="57" t="str">
        <f ca="1">'Beräkningar för instruktioner'!L39&amp;" st"</f>
        <v>3 st</v>
      </c>
      <c r="K16" s="58" t="s">
        <v>92</v>
      </c>
      <c r="L16" s="59" t="str">
        <f ca="1">'Beräkningar för instruktioner'!M39&amp;" st"</f>
        <v>4 st</v>
      </c>
      <c r="M16" s="60" t="s">
        <v>93</v>
      </c>
      <c r="N16" s="61" t="str">
        <f ca="1">'Beräkningar för instruktioner'!N39&amp;" st"</f>
        <v>4 st</v>
      </c>
      <c r="O16" s="62" t="s">
        <v>94</v>
      </c>
      <c r="P16" s="63" t="str">
        <f ca="1">'Beräkningar för instruktioner'!O39&amp;" st"</f>
        <v>4 st</v>
      </c>
      <c r="Q16" s="64" t="s">
        <v>95</v>
      </c>
      <c r="R16" s="65" t="str">
        <f ca="1">'Beräkningar för instruktioner'!P39&amp;" st"</f>
        <v>4 st</v>
      </c>
      <c r="S16" s="66" t="s">
        <v>96</v>
      </c>
      <c r="T16" s="67" t="str">
        <f ca="1">'Beräkningar för instruktioner'!Q39&amp;" st"</f>
        <v>3 st</v>
      </c>
      <c r="U16" s="68" t="s">
        <v>97</v>
      </c>
      <c r="V16" s="69" t="str">
        <f ca="1">'Beräkningar för instruktioner'!R39&amp;" st"</f>
        <v>2 st</v>
      </c>
    </row>
    <row r="17" spans="1:22" ht="30" customHeight="1" x14ac:dyDescent="0.45">
      <c r="A17" s="78" t="s">
        <v>99</v>
      </c>
      <c r="B17" s="79"/>
      <c r="C17" s="79"/>
      <c r="D17" s="79"/>
      <c r="E17" s="79"/>
      <c r="F17" s="79"/>
      <c r="G17" s="79"/>
      <c r="H17" s="79"/>
      <c r="I17" s="79"/>
      <c r="J17" s="79"/>
      <c r="K17" s="79"/>
      <c r="L17" s="79"/>
      <c r="M17" s="79"/>
      <c r="N17" s="79"/>
      <c r="O17" s="79"/>
      <c r="P17" s="79"/>
      <c r="Q17" s="79"/>
      <c r="R17" s="79"/>
      <c r="S17" s="79"/>
      <c r="T17" s="79"/>
      <c r="U17" s="79"/>
      <c r="V17" s="80"/>
    </row>
    <row r="18" spans="1:22" ht="60" customHeight="1" x14ac:dyDescent="0.45">
      <c r="A18" s="78" t="s">
        <v>106</v>
      </c>
      <c r="B18" s="79"/>
      <c r="C18" s="79"/>
      <c r="D18" s="79"/>
      <c r="E18" s="79"/>
      <c r="F18" s="79"/>
      <c r="G18" s="79"/>
      <c r="H18" s="79"/>
      <c r="I18" s="79"/>
      <c r="J18" s="79"/>
      <c r="K18" s="79"/>
      <c r="L18" s="79"/>
      <c r="M18" s="79"/>
      <c r="N18" s="79"/>
      <c r="O18" s="79"/>
      <c r="P18" s="79"/>
      <c r="Q18" s="79"/>
      <c r="R18" s="79"/>
      <c r="S18" s="79"/>
      <c r="T18" s="79"/>
      <c r="U18" s="79"/>
      <c r="V18" s="80"/>
    </row>
    <row r="19" spans="1:22" x14ac:dyDescent="0.45">
      <c r="A19" s="81" t="s">
        <v>101</v>
      </c>
      <c r="B19" s="82"/>
      <c r="C19" s="82"/>
      <c r="D19" s="82"/>
      <c r="E19" s="82"/>
      <c r="F19" s="82"/>
      <c r="G19" s="82"/>
      <c r="H19" s="82"/>
      <c r="I19" s="82"/>
      <c r="J19" s="82"/>
      <c r="K19" s="82"/>
      <c r="L19" s="82"/>
      <c r="M19" s="82"/>
      <c r="N19" s="82"/>
      <c r="O19" s="82"/>
      <c r="P19" s="82"/>
      <c r="Q19" s="82"/>
      <c r="R19" s="82"/>
      <c r="S19" s="82"/>
      <c r="T19" s="82"/>
      <c r="U19" s="82"/>
      <c r="V19" s="83"/>
    </row>
    <row r="20" spans="1:22" ht="45" customHeight="1" x14ac:dyDescent="0.45">
      <c r="A20" s="78" t="s">
        <v>188</v>
      </c>
      <c r="B20" s="79"/>
      <c r="C20" s="79"/>
      <c r="D20" s="79"/>
      <c r="E20" s="79"/>
      <c r="F20" s="79"/>
      <c r="G20" s="79"/>
      <c r="H20" s="79"/>
      <c r="I20" s="79"/>
      <c r="J20" s="79"/>
      <c r="K20" s="79"/>
      <c r="L20" s="79"/>
      <c r="M20" s="79"/>
      <c r="N20" s="79"/>
      <c r="O20" s="79"/>
      <c r="P20" s="79"/>
      <c r="Q20" s="79"/>
      <c r="R20" s="79"/>
      <c r="S20" s="79"/>
      <c r="T20" s="79"/>
      <c r="U20" s="79"/>
      <c r="V20" s="80"/>
    </row>
    <row r="21" spans="1:22" ht="30" customHeight="1" thickBot="1" x14ac:dyDescent="0.5">
      <c r="A21" s="84" t="s">
        <v>186</v>
      </c>
      <c r="B21" s="85"/>
      <c r="C21" s="85"/>
      <c r="D21" s="85"/>
      <c r="E21" s="85"/>
      <c r="F21" s="85"/>
      <c r="G21" s="85"/>
      <c r="H21" s="85"/>
      <c r="I21" s="85"/>
      <c r="J21" s="85"/>
      <c r="K21" s="85"/>
      <c r="L21" s="85"/>
      <c r="M21" s="85"/>
      <c r="N21" s="85"/>
      <c r="O21" s="85"/>
      <c r="P21" s="85"/>
      <c r="Q21" s="85"/>
      <c r="R21" s="85"/>
      <c r="S21" s="85"/>
      <c r="T21" s="85"/>
      <c r="U21" s="85"/>
      <c r="V21" s="86"/>
    </row>
    <row r="22" spans="1:22" ht="40.5" customHeight="1" thickTop="1" thickBot="1" x14ac:dyDescent="0.9">
      <c r="A22" s="73" t="s">
        <v>100</v>
      </c>
      <c r="B22" s="74"/>
      <c r="C22" s="74"/>
      <c r="D22" s="75"/>
      <c r="E22" s="76"/>
      <c r="F22" s="76"/>
      <c r="G22" s="76"/>
      <c r="H22" s="76"/>
      <c r="I22" s="76"/>
      <c r="J22" s="76"/>
      <c r="K22" s="76"/>
      <c r="L22" s="76"/>
      <c r="M22" s="76"/>
      <c r="N22" s="76"/>
      <c r="O22" s="76"/>
      <c r="P22" s="76"/>
      <c r="Q22" s="76"/>
      <c r="R22" s="76"/>
      <c r="S22" s="76"/>
      <c r="T22" s="76"/>
      <c r="U22" s="76"/>
      <c r="V22" s="77"/>
    </row>
    <row r="23" spans="1:22" ht="105.75" customHeight="1" thickTop="1" x14ac:dyDescent="0.45">
      <c r="A23" s="72" t="str">
        <f>"↑"&amp;CHAR(10)&amp;"OBS! Om du inte fyller i ditt namn här ovan måste vi tolka det som att du vill vara anonym och inte använda ditt namn i några sammanhang där dessa betyg och kommentarer publiceras eller omnämns!"</f>
        <v>↑
OBS! Om du inte fyller i ditt namn här ovan måste vi tolka det som att du vill vara anonym och inte använda ditt namn i några sammanhang där dessa betyg och kommentarer publiceras eller omnämns!</v>
      </c>
      <c r="B23" s="72"/>
      <c r="C23" s="72"/>
      <c r="D23" s="72"/>
      <c r="E23" s="72"/>
      <c r="F23" s="72"/>
      <c r="G23" s="72"/>
      <c r="H23" s="72"/>
      <c r="I23" s="72"/>
      <c r="J23" s="72"/>
      <c r="K23" s="72"/>
      <c r="L23" s="72"/>
      <c r="M23" s="72"/>
      <c r="N23" s="72"/>
      <c r="O23" s="72"/>
      <c r="P23" s="72"/>
      <c r="Q23" s="72"/>
      <c r="R23" s="72"/>
      <c r="S23" s="72"/>
      <c r="T23" s="72"/>
      <c r="U23" s="72"/>
      <c r="V23" s="72"/>
    </row>
  </sheetData>
  <mergeCells count="13">
    <mergeCell ref="A2:V2"/>
    <mergeCell ref="A1:V1"/>
    <mergeCell ref="A3:V3"/>
    <mergeCell ref="A4:V4"/>
    <mergeCell ref="A6:V6"/>
    <mergeCell ref="A23:V23"/>
    <mergeCell ref="A22:D22"/>
    <mergeCell ref="E22:V22"/>
    <mergeCell ref="A17:V17"/>
    <mergeCell ref="A18:V18"/>
    <mergeCell ref="A19:V19"/>
    <mergeCell ref="A21:V21"/>
    <mergeCell ref="A20:V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C515B-3236-4D72-86E1-76430465C319}">
  <sheetPr>
    <tabColor rgb="FF00B050"/>
  </sheetPr>
  <dimension ref="A1:R70"/>
  <sheetViews>
    <sheetView zoomScaleNormal="100" workbookViewId="0">
      <selection activeCell="F57" sqref="F57"/>
    </sheetView>
  </sheetViews>
  <sheetFormatPr defaultRowHeight="14.25" x14ac:dyDescent="0.45"/>
  <cols>
    <col min="1" max="2" width="3.59765625" customWidth="1"/>
    <col min="3" max="3" width="4.265625" bestFit="1" customWidth="1"/>
    <col min="4" max="4" width="12.46484375" bestFit="1" customWidth="1"/>
    <col min="5" max="5" width="23.33203125" bestFit="1" customWidth="1"/>
    <col min="6" max="6" width="26.73046875" customWidth="1"/>
    <col min="7" max="8" width="9.265625" customWidth="1"/>
    <col min="9" max="9" width="9.73046875" customWidth="1"/>
    <col min="10" max="10" width="9.86328125" customWidth="1"/>
    <col min="11" max="15" width="2.3984375" customWidth="1"/>
    <col min="16" max="16" width="65.3984375" customWidth="1"/>
    <col min="17" max="17" width="60.265625" customWidth="1"/>
    <col min="18" max="18" width="2.86328125" customWidth="1"/>
  </cols>
  <sheetData>
    <row r="1" spans="1:17" s="8" customFormat="1" ht="47.25" customHeight="1" thickBot="1" x14ac:dyDescent="0.5">
      <c r="A1" s="9" t="s">
        <v>0</v>
      </c>
      <c r="B1" s="9" t="s">
        <v>78</v>
      </c>
      <c r="C1" s="9" t="s">
        <v>10</v>
      </c>
      <c r="D1" s="9" t="s">
        <v>1</v>
      </c>
      <c r="E1" s="9" t="s">
        <v>2</v>
      </c>
      <c r="F1" s="9" t="s">
        <v>3</v>
      </c>
      <c r="G1" s="9" t="s">
        <v>4</v>
      </c>
      <c r="H1" s="9" t="s">
        <v>5</v>
      </c>
      <c r="I1" s="9" t="s">
        <v>9</v>
      </c>
      <c r="J1" s="9" t="s">
        <v>6</v>
      </c>
      <c r="K1" s="21" t="s">
        <v>79</v>
      </c>
      <c r="L1" s="22" t="s">
        <v>80</v>
      </c>
      <c r="M1" s="22" t="s">
        <v>81</v>
      </c>
      <c r="N1" s="22" t="s">
        <v>82</v>
      </c>
      <c r="O1" s="23" t="s">
        <v>83</v>
      </c>
      <c r="P1" s="9" t="s">
        <v>7</v>
      </c>
      <c r="Q1" s="9" t="s">
        <v>8</v>
      </c>
    </row>
    <row r="2" spans="1:17" ht="15" thickTop="1" thickBot="1" x14ac:dyDescent="0.5">
      <c r="A2">
        <v>1</v>
      </c>
      <c r="B2">
        <v>1</v>
      </c>
      <c r="C2" s="20" t="s">
        <v>46</v>
      </c>
      <c r="D2" s="7" t="s">
        <v>47</v>
      </c>
      <c r="E2" s="7" t="s">
        <v>111</v>
      </c>
      <c r="F2" s="7" t="s">
        <v>112</v>
      </c>
      <c r="G2" s="2" t="str">
        <f>IF(ISNUMBER(Tabell2[[#This Row],[Betyg
0.00-10.00]]),_xlfn.RANK.AVG(Tabell2[[#This Row],[Betyg
0.00-10.00]],Tabell2[Betyg
0.00-10.00]),"")</f>
        <v/>
      </c>
      <c r="H2" s="71" t="str">
        <f>IF(ISNUMBER(Tabell2[[#This Row],[Placering]]),10-10*(Tabell2[[#This Row],[Placering]]-0.5)/COUNT(Tabell2[Placering]),"")</f>
        <v/>
      </c>
      <c r="I2" s="70"/>
      <c r="J2" s="2" t="str">
        <f>IF(ISNUMBER(Tabell2[[#This Row],[Betyg
0.00-10.00]]),MAX(0,MIN(10,ROUND(Tabell2[[#This Row],[Betyg
0.00-10.00]],0))),"")</f>
        <v/>
      </c>
      <c r="K2" s="3" t="str">
        <f>IF(ISNUMBER(Tabell2[[#This Row],[Betyg 0-10]]),MIN(2,MAX(0,Tabell2[[#This Row],[Betyg 0-10]])),"")</f>
        <v/>
      </c>
      <c r="L2" s="4" t="str">
        <f>IF(ISNUMBER(Tabell2[[#This Row],[Betyg 0-10]]),MIN(2,MAX(0,Tabell2[[#This Row],[Betyg 0-10]]-2)),"")</f>
        <v/>
      </c>
      <c r="M2" s="4" t="str">
        <f>IF(ISNUMBER(Tabell2[[#This Row],[Betyg 0-10]]),MIN(2,MAX(0,Tabell2[[#This Row],[Betyg 0-10]]-4)),"")</f>
        <v/>
      </c>
      <c r="N2" s="4" t="str">
        <f>IF(ISNUMBER(Tabell2[[#This Row],[Betyg 0-10]]),MIN(2,MAX(0,Tabell2[[#This Row],[Betyg 0-10]]-6)),"")</f>
        <v/>
      </c>
      <c r="O2" s="4" t="str">
        <f>IF(ISNUMBER(Tabell2[[#This Row],[Betyg 0-10]]),MIN(2,MAX(0,Tabell2[[#This Row],[Betyg 0-10]]-8)),"")</f>
        <v/>
      </c>
      <c r="P2" s="24"/>
      <c r="Q2" s="7" t="str">
        <f>IF(NOT(ISNUMBER(Tabell2[[#This Row],[Betyg
0.00-10.00]])),"Betyg saknas.",IF(Tabell2[[#This Row],[Betyg
0.00-10.00]]-Tabell2[[#This Row],[Målbetyg]]&lt;-1,"Betyget "&amp;FIXED(Tabell2[[#This Row],[Betyg
0.00-10.00]],2)&amp;" är orimligt lågt för placeringen "&amp;Tabell2[[#This Row],[Placering]]&amp;" av "&amp;$J$59&amp;" bidrag.",IF(Tabell2[[#This Row],[Betyg
0.00-10.00]]-Tabell2[[#This Row],[Målbetyg]]&gt;1,"Betyget "&amp;FIXED(Tabell2[[#This Row],[Betyg
0.00-10.00]],2)&amp;" är orimligt högt för placeringen "&amp;Tabell2[[#This Row],[Placering]]&amp;" av "&amp;$J$59&amp;" bidrag.",IF(LEN(VLOOKUP(Tabell2[[#This Row],[Betyg 0-10]],$G$60:$R$70,12,FALSE))&gt;0,VLOOKUP(Tabell2[[#This Row],[Betyg 0-10]],$G$60:$R$70,12,FALSE),IF(COUNTIF(Tabell2[Betyg
0.00-10.00],Tabell2[[#This Row],[Betyg
0.00-10.00]])&gt;1,"Du har gett betyget "&amp;FIXED(Tabell2[[#This Row],[Betyg
0.00-10.00]],2)&amp;" till mer än ett bidrag.","")))))</f>
        <v>Betyg saknas.</v>
      </c>
    </row>
    <row r="3" spans="1:17" ht="15" thickTop="1" thickBot="1" x14ac:dyDescent="0.5">
      <c r="A3">
        <v>2</v>
      </c>
      <c r="B3">
        <v>1</v>
      </c>
      <c r="C3" s="20" t="s">
        <v>54</v>
      </c>
      <c r="D3" s="7" t="s">
        <v>55</v>
      </c>
      <c r="E3" s="7" t="s">
        <v>113</v>
      </c>
      <c r="F3" s="7" t="s">
        <v>114</v>
      </c>
      <c r="G3" s="2" t="str">
        <f>IF(ISNUMBER(Tabell2[[#This Row],[Betyg
0.00-10.00]]),_xlfn.RANK.AVG(Tabell2[[#This Row],[Betyg
0.00-10.00]],Tabell2[Betyg
0.00-10.00]),"")</f>
        <v/>
      </c>
      <c r="H3" s="71" t="str">
        <f>IF(ISNUMBER(Tabell2[[#This Row],[Placering]]),10-10*(Tabell2[[#This Row],[Placering]]-0.5)/COUNT(Tabell2[Placering]),"")</f>
        <v/>
      </c>
      <c r="I3" s="70"/>
      <c r="J3" s="2" t="str">
        <f>IF(ISNUMBER(Tabell2[[#This Row],[Betyg
0.00-10.00]]),MAX(0,MIN(10,ROUND(Tabell2[[#This Row],[Betyg
0.00-10.00]],0))),"")</f>
        <v/>
      </c>
      <c r="K3" s="5" t="str">
        <f>IF(ISNUMBER(Tabell2[[#This Row],[Betyg 0-10]]),MIN(2,MAX(0,Tabell2[[#This Row],[Betyg 0-10]])),"")</f>
        <v/>
      </c>
      <c r="L3" s="6" t="str">
        <f>IF(ISNUMBER(Tabell2[[#This Row],[Betyg 0-10]]),MIN(2,MAX(0,Tabell2[[#This Row],[Betyg 0-10]]-2)),"")</f>
        <v/>
      </c>
      <c r="M3" s="6" t="str">
        <f>IF(ISNUMBER(Tabell2[[#This Row],[Betyg 0-10]]),MIN(2,MAX(0,Tabell2[[#This Row],[Betyg 0-10]]-4)),"")</f>
        <v/>
      </c>
      <c r="N3" s="6" t="str">
        <f>IF(ISNUMBER(Tabell2[[#This Row],[Betyg 0-10]]),MIN(2,MAX(0,Tabell2[[#This Row],[Betyg 0-10]]-6)),"")</f>
        <v/>
      </c>
      <c r="O3" s="6" t="str">
        <f>IF(ISNUMBER(Tabell2[[#This Row],[Betyg 0-10]]),MIN(2,MAX(0,Tabell2[[#This Row],[Betyg 0-10]]-8)),"")</f>
        <v/>
      </c>
      <c r="P3" s="24"/>
      <c r="Q3" s="7" t="str">
        <f>IF(NOT(ISNUMBER(Tabell2[[#This Row],[Betyg
0.00-10.00]])),"Betyg saknas.",IF(Tabell2[[#This Row],[Betyg
0.00-10.00]]-Tabell2[[#This Row],[Målbetyg]]&lt;-1,"Betyget "&amp;FIXED(Tabell2[[#This Row],[Betyg
0.00-10.00]],2)&amp;" är orimligt lågt för placeringen "&amp;Tabell2[[#This Row],[Placering]]&amp;" av "&amp;$J$59&amp;" bidrag.",IF(Tabell2[[#This Row],[Betyg
0.00-10.00]]-Tabell2[[#This Row],[Målbetyg]]&gt;1,"Betyget "&amp;FIXED(Tabell2[[#This Row],[Betyg
0.00-10.00]],2)&amp;" är orimligt högt för placeringen "&amp;Tabell2[[#This Row],[Placering]]&amp;" av "&amp;$J$59&amp;" bidrag.",IF(LEN(VLOOKUP(Tabell2[[#This Row],[Betyg 0-10]],$G$60:$R$70,12,FALSE))&gt;0,VLOOKUP(Tabell2[[#This Row],[Betyg 0-10]],$G$60:$R$70,12,FALSE),IF(COUNTIF(Tabell2[Betyg
0.00-10.00],Tabell2[[#This Row],[Betyg
0.00-10.00]])&gt;1,"Du har gett betyget "&amp;FIXED(Tabell2[[#This Row],[Betyg
0.00-10.00]],2)&amp;" till mer än ett bidrag.","")))))</f>
        <v>Betyg saknas.</v>
      </c>
    </row>
    <row r="4" spans="1:17" ht="15" thickTop="1" thickBot="1" x14ac:dyDescent="0.5">
      <c r="A4">
        <v>3</v>
      </c>
      <c r="B4">
        <v>1</v>
      </c>
      <c r="C4" s="20" t="s">
        <v>19</v>
      </c>
      <c r="D4" s="7" t="s">
        <v>20</v>
      </c>
      <c r="E4" s="7" t="s">
        <v>115</v>
      </c>
      <c r="F4" s="7" t="s">
        <v>116</v>
      </c>
      <c r="G4" s="2" t="str">
        <f>IF(ISNUMBER(Tabell2[[#This Row],[Betyg
0.00-10.00]]),_xlfn.RANK.AVG(Tabell2[[#This Row],[Betyg
0.00-10.00]],Tabell2[Betyg
0.00-10.00]),"")</f>
        <v/>
      </c>
      <c r="H4" s="71" t="str">
        <f>IF(ISNUMBER(Tabell2[[#This Row],[Placering]]),10-10*(Tabell2[[#This Row],[Placering]]-0.5)/COUNT(Tabell2[Placering]),"")</f>
        <v/>
      </c>
      <c r="I4" s="70"/>
      <c r="J4" s="2" t="str">
        <f>IF(ISNUMBER(Tabell2[[#This Row],[Betyg
0.00-10.00]]),MAX(0,MIN(10,ROUND(Tabell2[[#This Row],[Betyg
0.00-10.00]],0))),"")</f>
        <v/>
      </c>
      <c r="K4" s="5" t="str">
        <f>IF(ISNUMBER(Tabell2[[#This Row],[Betyg 0-10]]),MIN(2,MAX(0,Tabell2[[#This Row],[Betyg 0-10]])),"")</f>
        <v/>
      </c>
      <c r="L4" s="6" t="str">
        <f>IF(ISNUMBER(Tabell2[[#This Row],[Betyg 0-10]]),MIN(2,MAX(0,Tabell2[[#This Row],[Betyg 0-10]]-2)),"")</f>
        <v/>
      </c>
      <c r="M4" s="6" t="str">
        <f>IF(ISNUMBER(Tabell2[[#This Row],[Betyg 0-10]]),MIN(2,MAX(0,Tabell2[[#This Row],[Betyg 0-10]]-4)),"")</f>
        <v/>
      </c>
      <c r="N4" s="6" t="str">
        <f>IF(ISNUMBER(Tabell2[[#This Row],[Betyg 0-10]]),MIN(2,MAX(0,Tabell2[[#This Row],[Betyg 0-10]]-6)),"")</f>
        <v/>
      </c>
      <c r="O4" s="6" t="str">
        <f>IF(ISNUMBER(Tabell2[[#This Row],[Betyg 0-10]]),MIN(2,MAX(0,Tabell2[[#This Row],[Betyg 0-10]]-8)),"")</f>
        <v/>
      </c>
      <c r="P4" s="24"/>
      <c r="Q4" s="7" t="str">
        <f>IF(NOT(ISNUMBER(Tabell2[[#This Row],[Betyg
0.00-10.00]])),"Betyg saknas.",IF(Tabell2[[#This Row],[Betyg
0.00-10.00]]-Tabell2[[#This Row],[Målbetyg]]&lt;-1,"Betyget "&amp;FIXED(Tabell2[[#This Row],[Betyg
0.00-10.00]],2)&amp;" är orimligt lågt för placeringen "&amp;Tabell2[[#This Row],[Placering]]&amp;" av "&amp;$J$59&amp;" bidrag.",IF(Tabell2[[#This Row],[Betyg
0.00-10.00]]-Tabell2[[#This Row],[Målbetyg]]&gt;1,"Betyget "&amp;FIXED(Tabell2[[#This Row],[Betyg
0.00-10.00]],2)&amp;" är orimligt högt för placeringen "&amp;Tabell2[[#This Row],[Placering]]&amp;" av "&amp;$J$59&amp;" bidrag.",IF(LEN(VLOOKUP(Tabell2[[#This Row],[Betyg 0-10]],$G$60:$R$70,12,FALSE))&gt;0,VLOOKUP(Tabell2[[#This Row],[Betyg 0-10]],$G$60:$R$70,12,FALSE),IF(COUNTIF(Tabell2[Betyg
0.00-10.00],Tabell2[[#This Row],[Betyg
0.00-10.00]])&gt;1,"Du har gett betyget "&amp;FIXED(Tabell2[[#This Row],[Betyg
0.00-10.00]],2)&amp;" till mer än ett bidrag.","")))))</f>
        <v>Betyg saknas.</v>
      </c>
    </row>
    <row r="5" spans="1:17" ht="15" thickTop="1" thickBot="1" x14ac:dyDescent="0.5">
      <c r="A5">
        <v>4</v>
      </c>
      <c r="B5">
        <v>1</v>
      </c>
      <c r="C5" s="20" t="s">
        <v>50</v>
      </c>
      <c r="D5" s="7" t="s">
        <v>51</v>
      </c>
      <c r="E5" s="7" t="s">
        <v>117</v>
      </c>
      <c r="F5" s="7" t="s">
        <v>118</v>
      </c>
      <c r="G5" s="2" t="str">
        <f>IF(ISNUMBER(Tabell2[[#This Row],[Betyg
0.00-10.00]]),_xlfn.RANK.AVG(Tabell2[[#This Row],[Betyg
0.00-10.00]],Tabell2[Betyg
0.00-10.00]),"")</f>
        <v/>
      </c>
      <c r="H5" s="71" t="str">
        <f>IF(ISNUMBER(Tabell2[[#This Row],[Placering]]),10-10*(Tabell2[[#This Row],[Placering]]-0.5)/COUNT(Tabell2[Placering]),"")</f>
        <v/>
      </c>
      <c r="I5" s="70"/>
      <c r="J5" s="2" t="str">
        <f>IF(ISNUMBER(Tabell2[[#This Row],[Betyg
0.00-10.00]]),MAX(0,MIN(10,ROUND(Tabell2[[#This Row],[Betyg
0.00-10.00]],0))),"")</f>
        <v/>
      </c>
      <c r="K5" s="5" t="str">
        <f>IF(ISNUMBER(Tabell2[[#This Row],[Betyg 0-10]]),MIN(2,MAX(0,Tabell2[[#This Row],[Betyg 0-10]])),"")</f>
        <v/>
      </c>
      <c r="L5" s="6" t="str">
        <f>IF(ISNUMBER(Tabell2[[#This Row],[Betyg 0-10]]),MIN(2,MAX(0,Tabell2[[#This Row],[Betyg 0-10]]-2)),"")</f>
        <v/>
      </c>
      <c r="M5" s="6" t="str">
        <f>IF(ISNUMBER(Tabell2[[#This Row],[Betyg 0-10]]),MIN(2,MAX(0,Tabell2[[#This Row],[Betyg 0-10]]-4)),"")</f>
        <v/>
      </c>
      <c r="N5" s="6" t="str">
        <f>IF(ISNUMBER(Tabell2[[#This Row],[Betyg 0-10]]),MIN(2,MAX(0,Tabell2[[#This Row],[Betyg 0-10]]-6)),"")</f>
        <v/>
      </c>
      <c r="O5" s="6" t="str">
        <f>IF(ISNUMBER(Tabell2[[#This Row],[Betyg 0-10]]),MIN(2,MAX(0,Tabell2[[#This Row],[Betyg 0-10]]-8)),"")</f>
        <v/>
      </c>
      <c r="P5" s="24"/>
      <c r="Q5" s="7" t="str">
        <f>IF(NOT(ISNUMBER(Tabell2[[#This Row],[Betyg
0.00-10.00]])),"Betyg saknas.",IF(Tabell2[[#This Row],[Betyg
0.00-10.00]]-Tabell2[[#This Row],[Målbetyg]]&lt;-1,"Betyget "&amp;FIXED(Tabell2[[#This Row],[Betyg
0.00-10.00]],2)&amp;" är orimligt lågt för placeringen "&amp;Tabell2[[#This Row],[Placering]]&amp;" av "&amp;$J$59&amp;" bidrag.",IF(Tabell2[[#This Row],[Betyg
0.00-10.00]]-Tabell2[[#This Row],[Målbetyg]]&gt;1,"Betyget "&amp;FIXED(Tabell2[[#This Row],[Betyg
0.00-10.00]],2)&amp;" är orimligt högt för placeringen "&amp;Tabell2[[#This Row],[Placering]]&amp;" av "&amp;$J$59&amp;" bidrag.",IF(LEN(VLOOKUP(Tabell2[[#This Row],[Betyg 0-10]],$G$60:$R$70,12,FALSE))&gt;0,VLOOKUP(Tabell2[[#This Row],[Betyg 0-10]],$G$60:$R$70,12,FALSE),IF(COUNTIF(Tabell2[Betyg
0.00-10.00],Tabell2[[#This Row],[Betyg
0.00-10.00]])&gt;1,"Du har gett betyget "&amp;FIXED(Tabell2[[#This Row],[Betyg
0.00-10.00]],2)&amp;" till mer än ett bidrag.","")))))</f>
        <v>Betyg saknas.</v>
      </c>
    </row>
    <row r="6" spans="1:17" ht="15" thickTop="1" thickBot="1" x14ac:dyDescent="0.5">
      <c r="A6">
        <v>5</v>
      </c>
      <c r="B6">
        <v>1</v>
      </c>
      <c r="C6" s="20" t="s">
        <v>76</v>
      </c>
      <c r="D6" s="7" t="s">
        <v>77</v>
      </c>
      <c r="E6" s="7" t="s">
        <v>148</v>
      </c>
      <c r="F6" s="7" t="s">
        <v>149</v>
      </c>
      <c r="G6" s="2" t="str">
        <f>IF(ISNUMBER(Tabell2[[#This Row],[Betyg
0.00-10.00]]),_xlfn.RANK.AVG(Tabell2[[#This Row],[Betyg
0.00-10.00]],Tabell2[Betyg
0.00-10.00]),"")</f>
        <v/>
      </c>
      <c r="H6" s="71" t="str">
        <f>IF(ISNUMBER(Tabell2[[#This Row],[Placering]]),10-10*(Tabell2[[#This Row],[Placering]]-0.5)/COUNT(Tabell2[Placering]),"")</f>
        <v/>
      </c>
      <c r="I6" s="70"/>
      <c r="J6" s="2" t="str">
        <f>IF(ISNUMBER(Tabell2[[#This Row],[Betyg
0.00-10.00]]),MAX(0,MIN(10,ROUND(Tabell2[[#This Row],[Betyg
0.00-10.00]],0))),"")</f>
        <v/>
      </c>
      <c r="K6" s="5" t="str">
        <f>IF(ISNUMBER(Tabell2[[#This Row],[Betyg 0-10]]),MIN(2,MAX(0,Tabell2[[#This Row],[Betyg 0-10]])),"")</f>
        <v/>
      </c>
      <c r="L6" s="6" t="str">
        <f>IF(ISNUMBER(Tabell2[[#This Row],[Betyg 0-10]]),MIN(2,MAX(0,Tabell2[[#This Row],[Betyg 0-10]]-2)),"")</f>
        <v/>
      </c>
      <c r="M6" s="6" t="str">
        <f>IF(ISNUMBER(Tabell2[[#This Row],[Betyg 0-10]]),MIN(2,MAX(0,Tabell2[[#This Row],[Betyg 0-10]]-4)),"")</f>
        <v/>
      </c>
      <c r="N6" s="6" t="str">
        <f>IF(ISNUMBER(Tabell2[[#This Row],[Betyg 0-10]]),MIN(2,MAX(0,Tabell2[[#This Row],[Betyg 0-10]]-6)),"")</f>
        <v/>
      </c>
      <c r="O6" s="6" t="str">
        <f>IF(ISNUMBER(Tabell2[[#This Row],[Betyg 0-10]]),MIN(2,MAX(0,Tabell2[[#This Row],[Betyg 0-10]]-8)),"")</f>
        <v/>
      </c>
      <c r="P6" s="24"/>
      <c r="Q6" s="7" t="str">
        <f>IF(NOT(ISNUMBER(Tabell2[[#This Row],[Betyg
0.00-10.00]])),"Betyg saknas.",IF(Tabell2[[#This Row],[Betyg
0.00-10.00]]-Tabell2[[#This Row],[Målbetyg]]&lt;-1,"Betyget "&amp;FIXED(Tabell2[[#This Row],[Betyg
0.00-10.00]],2)&amp;" är orimligt lågt för placeringen "&amp;Tabell2[[#This Row],[Placering]]&amp;" av "&amp;$J$59&amp;" bidrag.",IF(Tabell2[[#This Row],[Betyg
0.00-10.00]]-Tabell2[[#This Row],[Målbetyg]]&gt;1,"Betyget "&amp;FIXED(Tabell2[[#This Row],[Betyg
0.00-10.00]],2)&amp;" är orimligt högt för placeringen "&amp;Tabell2[[#This Row],[Placering]]&amp;" av "&amp;$J$59&amp;" bidrag.",IF(LEN(VLOOKUP(Tabell2[[#This Row],[Betyg 0-10]],$G$60:$R$70,12,FALSE))&gt;0,VLOOKUP(Tabell2[[#This Row],[Betyg 0-10]],$G$60:$R$70,12,FALSE),IF(COUNTIF(Tabell2[Betyg
0.00-10.00],Tabell2[[#This Row],[Betyg
0.00-10.00]])&gt;1,"Du har gett betyget "&amp;FIXED(Tabell2[[#This Row],[Betyg
0.00-10.00]],2)&amp;" till mer än ett bidrag.","")))))</f>
        <v>Betyg saknas.</v>
      </c>
    </row>
    <row r="7" spans="1:17" ht="15" thickTop="1" thickBot="1" x14ac:dyDescent="0.5">
      <c r="A7">
        <v>6</v>
      </c>
      <c r="B7">
        <v>1</v>
      </c>
      <c r="C7" s="20" t="s">
        <v>37</v>
      </c>
      <c r="D7" s="7" t="s">
        <v>38</v>
      </c>
      <c r="E7" s="7" t="s">
        <v>119</v>
      </c>
      <c r="F7" s="7" t="s">
        <v>120</v>
      </c>
      <c r="G7" s="2" t="str">
        <f>IF(ISNUMBER(Tabell2[[#This Row],[Betyg
0.00-10.00]]),_xlfn.RANK.AVG(Tabell2[[#This Row],[Betyg
0.00-10.00]],Tabell2[Betyg
0.00-10.00]),"")</f>
        <v/>
      </c>
      <c r="H7" s="71" t="str">
        <f>IF(ISNUMBER(Tabell2[[#This Row],[Placering]]),10-10*(Tabell2[[#This Row],[Placering]]-0.5)/COUNT(Tabell2[Placering]),"")</f>
        <v/>
      </c>
      <c r="I7" s="70"/>
      <c r="J7" s="2" t="str">
        <f>IF(ISNUMBER(Tabell2[[#This Row],[Betyg
0.00-10.00]]),MAX(0,MIN(10,ROUND(Tabell2[[#This Row],[Betyg
0.00-10.00]],0))),"")</f>
        <v/>
      </c>
      <c r="K7" s="5" t="str">
        <f>IF(ISNUMBER(Tabell2[[#This Row],[Betyg 0-10]]),MIN(2,MAX(0,Tabell2[[#This Row],[Betyg 0-10]])),"")</f>
        <v/>
      </c>
      <c r="L7" s="6" t="str">
        <f>IF(ISNUMBER(Tabell2[[#This Row],[Betyg 0-10]]),MIN(2,MAX(0,Tabell2[[#This Row],[Betyg 0-10]]-2)),"")</f>
        <v/>
      </c>
      <c r="M7" s="6" t="str">
        <f>IF(ISNUMBER(Tabell2[[#This Row],[Betyg 0-10]]),MIN(2,MAX(0,Tabell2[[#This Row],[Betyg 0-10]]-4)),"")</f>
        <v/>
      </c>
      <c r="N7" s="6" t="str">
        <f>IF(ISNUMBER(Tabell2[[#This Row],[Betyg 0-10]]),MIN(2,MAX(0,Tabell2[[#This Row],[Betyg 0-10]]-6)),"")</f>
        <v/>
      </c>
      <c r="O7" s="6" t="str">
        <f>IF(ISNUMBER(Tabell2[[#This Row],[Betyg 0-10]]),MIN(2,MAX(0,Tabell2[[#This Row],[Betyg 0-10]]-8)),"")</f>
        <v/>
      </c>
      <c r="P7" s="24"/>
      <c r="Q7" s="7" t="str">
        <f>IF(NOT(ISNUMBER(Tabell2[[#This Row],[Betyg
0.00-10.00]])),"Betyg saknas.",IF(Tabell2[[#This Row],[Betyg
0.00-10.00]]-Tabell2[[#This Row],[Målbetyg]]&lt;-1,"Betyget "&amp;FIXED(Tabell2[[#This Row],[Betyg
0.00-10.00]],2)&amp;" är orimligt lågt för placeringen "&amp;Tabell2[[#This Row],[Placering]]&amp;" av "&amp;$J$59&amp;" bidrag.",IF(Tabell2[[#This Row],[Betyg
0.00-10.00]]-Tabell2[[#This Row],[Målbetyg]]&gt;1,"Betyget "&amp;FIXED(Tabell2[[#This Row],[Betyg
0.00-10.00]],2)&amp;" är orimligt högt för placeringen "&amp;Tabell2[[#This Row],[Placering]]&amp;" av "&amp;$J$59&amp;" bidrag.",IF(LEN(VLOOKUP(Tabell2[[#This Row],[Betyg 0-10]],$G$60:$R$70,12,FALSE))&gt;0,VLOOKUP(Tabell2[[#This Row],[Betyg 0-10]],$G$60:$R$70,12,FALSE),IF(COUNTIF(Tabell2[Betyg
0.00-10.00],Tabell2[[#This Row],[Betyg
0.00-10.00]])&gt;1,"Du har gett betyget "&amp;FIXED(Tabell2[[#This Row],[Betyg
0.00-10.00]],2)&amp;" till mer än ett bidrag.","")))))</f>
        <v>Betyg saknas.</v>
      </c>
    </row>
    <row r="8" spans="1:17" ht="15" thickTop="1" thickBot="1" x14ac:dyDescent="0.5">
      <c r="A8">
        <v>7</v>
      </c>
      <c r="B8">
        <v>2</v>
      </c>
      <c r="C8" s="20" t="s">
        <v>12</v>
      </c>
      <c r="D8" s="7" t="s">
        <v>11</v>
      </c>
      <c r="E8" s="7" t="s">
        <v>121</v>
      </c>
      <c r="F8" s="7" t="s">
        <v>122</v>
      </c>
      <c r="G8" s="2" t="str">
        <f>IF(ISNUMBER(Tabell2[[#This Row],[Betyg
0.00-10.00]]),_xlfn.RANK.AVG(Tabell2[[#This Row],[Betyg
0.00-10.00]],Tabell2[Betyg
0.00-10.00]),"")</f>
        <v/>
      </c>
      <c r="H8" s="71" t="str">
        <f>IF(ISNUMBER(Tabell2[[#This Row],[Placering]]),10-10*(Tabell2[[#This Row],[Placering]]-0.5)/COUNT(Tabell2[Placering]),"")</f>
        <v/>
      </c>
      <c r="I8" s="70"/>
      <c r="J8" s="2" t="str">
        <f>IF(ISNUMBER(Tabell2[[#This Row],[Betyg
0.00-10.00]]),MAX(0,MIN(10,ROUND(Tabell2[[#This Row],[Betyg
0.00-10.00]],0))),"")</f>
        <v/>
      </c>
      <c r="K8" s="6" t="str">
        <f>IF(ISNUMBER(Tabell2[[#This Row],[Betyg 0-10]]),MIN(2,MAX(0,Tabell2[[#This Row],[Betyg 0-10]])),"")</f>
        <v/>
      </c>
      <c r="L8" s="6" t="str">
        <f>IF(ISNUMBER(Tabell2[[#This Row],[Betyg 0-10]]),MIN(2,MAX(0,Tabell2[[#This Row],[Betyg 0-10]]-2)),"")</f>
        <v/>
      </c>
      <c r="M8" s="6" t="str">
        <f>IF(ISNUMBER(Tabell2[[#This Row],[Betyg 0-10]]),MIN(2,MAX(0,Tabell2[[#This Row],[Betyg 0-10]]-4)),"")</f>
        <v/>
      </c>
      <c r="N8" s="6" t="str">
        <f>IF(ISNUMBER(Tabell2[[#This Row],[Betyg 0-10]]),MIN(2,MAX(0,Tabell2[[#This Row],[Betyg 0-10]]-6)),"")</f>
        <v/>
      </c>
      <c r="O8" s="6" t="str">
        <f>IF(ISNUMBER(Tabell2[[#This Row],[Betyg 0-10]]),MIN(2,MAX(0,Tabell2[[#This Row],[Betyg 0-10]]-8)),"")</f>
        <v/>
      </c>
      <c r="P8" s="24"/>
      <c r="Q8" s="7" t="str">
        <f>IF(NOT(ISNUMBER(Tabell2[[#This Row],[Betyg
0.00-10.00]])),"Betyg saknas.",IF(Tabell2[[#This Row],[Betyg
0.00-10.00]]-Tabell2[[#This Row],[Målbetyg]]&lt;-1,"Betyget "&amp;FIXED(Tabell2[[#This Row],[Betyg
0.00-10.00]],2)&amp;" är orimligt lågt för placeringen "&amp;Tabell2[[#This Row],[Placering]]&amp;" av "&amp;$J$59&amp;" bidrag.",IF(Tabell2[[#This Row],[Betyg
0.00-10.00]]-Tabell2[[#This Row],[Målbetyg]]&gt;1,"Betyget "&amp;FIXED(Tabell2[[#This Row],[Betyg
0.00-10.00]],2)&amp;" är orimligt högt för placeringen "&amp;Tabell2[[#This Row],[Placering]]&amp;" av "&amp;$J$59&amp;" bidrag.",IF(LEN(VLOOKUP(Tabell2[[#This Row],[Betyg 0-10]],$G$60:$R$70,12,FALSE))&gt;0,VLOOKUP(Tabell2[[#This Row],[Betyg 0-10]],$G$60:$R$70,12,FALSE),IF(COUNTIF(Tabell2[Betyg
0.00-10.00],Tabell2[[#This Row],[Betyg
0.00-10.00]])&gt;1,"Du har gett betyget "&amp;FIXED(Tabell2[[#This Row],[Betyg
0.00-10.00]],2)&amp;" till mer än ett bidrag.","")))))</f>
        <v>Betyg saknas.</v>
      </c>
    </row>
    <row r="9" spans="1:17" ht="15" thickTop="1" thickBot="1" x14ac:dyDescent="0.5">
      <c r="A9">
        <v>8</v>
      </c>
      <c r="B9">
        <v>2</v>
      </c>
      <c r="C9" s="20" t="s">
        <v>72</v>
      </c>
      <c r="D9" s="7" t="s">
        <v>73</v>
      </c>
      <c r="E9" s="7" t="s">
        <v>123</v>
      </c>
      <c r="F9" s="7" t="s">
        <v>124</v>
      </c>
      <c r="G9" s="2" t="str">
        <f>IF(ISNUMBER(Tabell2[[#This Row],[Betyg
0.00-10.00]]),_xlfn.RANK.AVG(Tabell2[[#This Row],[Betyg
0.00-10.00]],Tabell2[Betyg
0.00-10.00]),"")</f>
        <v/>
      </c>
      <c r="H9" s="71" t="str">
        <f>IF(ISNUMBER(Tabell2[[#This Row],[Placering]]),10-10*(Tabell2[[#This Row],[Placering]]-0.5)/COUNT(Tabell2[Placering]),"")</f>
        <v/>
      </c>
      <c r="I9" s="70"/>
      <c r="J9" s="2" t="str">
        <f>IF(ISNUMBER(Tabell2[[#This Row],[Betyg
0.00-10.00]]),MAX(0,MIN(10,ROUND(Tabell2[[#This Row],[Betyg
0.00-10.00]],0))),"")</f>
        <v/>
      </c>
      <c r="K9" s="5" t="str">
        <f>IF(ISNUMBER(Tabell2[[#This Row],[Betyg 0-10]]),MIN(2,MAX(0,Tabell2[[#This Row],[Betyg 0-10]])),"")</f>
        <v/>
      </c>
      <c r="L9" s="6" t="str">
        <f>IF(ISNUMBER(Tabell2[[#This Row],[Betyg 0-10]]),MIN(2,MAX(0,Tabell2[[#This Row],[Betyg 0-10]]-2)),"")</f>
        <v/>
      </c>
      <c r="M9" s="6" t="str">
        <f>IF(ISNUMBER(Tabell2[[#This Row],[Betyg 0-10]]),MIN(2,MAX(0,Tabell2[[#This Row],[Betyg 0-10]]-4)),"")</f>
        <v/>
      </c>
      <c r="N9" s="6" t="str">
        <f>IF(ISNUMBER(Tabell2[[#This Row],[Betyg 0-10]]),MIN(2,MAX(0,Tabell2[[#This Row],[Betyg 0-10]]-6)),"")</f>
        <v/>
      </c>
      <c r="O9" s="6" t="str">
        <f>IF(ISNUMBER(Tabell2[[#This Row],[Betyg 0-10]]),MIN(2,MAX(0,Tabell2[[#This Row],[Betyg 0-10]]-8)),"")</f>
        <v/>
      </c>
      <c r="P9" s="24"/>
      <c r="Q9" s="7" t="str">
        <f>IF(NOT(ISNUMBER(Tabell2[[#This Row],[Betyg
0.00-10.00]])),"Betyg saknas.",IF(Tabell2[[#This Row],[Betyg
0.00-10.00]]-Tabell2[[#This Row],[Målbetyg]]&lt;-1,"Betyget "&amp;FIXED(Tabell2[[#This Row],[Betyg
0.00-10.00]],2)&amp;" är orimligt lågt för placeringen "&amp;Tabell2[[#This Row],[Placering]]&amp;" av "&amp;$J$59&amp;" bidrag.",IF(Tabell2[[#This Row],[Betyg
0.00-10.00]]-Tabell2[[#This Row],[Målbetyg]]&gt;1,"Betyget "&amp;FIXED(Tabell2[[#This Row],[Betyg
0.00-10.00]],2)&amp;" är orimligt högt för placeringen "&amp;Tabell2[[#This Row],[Placering]]&amp;" av "&amp;$J$59&amp;" bidrag.",IF(LEN(VLOOKUP(Tabell2[[#This Row],[Betyg 0-10]],$G$60:$R$70,12,FALSE))&gt;0,VLOOKUP(Tabell2[[#This Row],[Betyg 0-10]],$G$60:$R$70,12,FALSE),IF(COUNTIF(Tabell2[Betyg
0.00-10.00],Tabell2[[#This Row],[Betyg
0.00-10.00]])&gt;1,"Du har gett betyget "&amp;FIXED(Tabell2[[#This Row],[Betyg
0.00-10.00]],2)&amp;" till mer än ett bidrag.","")))))</f>
        <v>Betyg saknas.</v>
      </c>
    </row>
    <row r="10" spans="1:17" ht="15" thickTop="1" thickBot="1" x14ac:dyDescent="0.5">
      <c r="A10">
        <v>9</v>
      </c>
      <c r="B10">
        <v>2</v>
      </c>
      <c r="C10" s="20" t="s">
        <v>31</v>
      </c>
      <c r="D10" s="7" t="s">
        <v>32</v>
      </c>
      <c r="E10" s="7" t="s">
        <v>125</v>
      </c>
      <c r="F10" s="7" t="s">
        <v>126</v>
      </c>
      <c r="G10" s="2" t="str">
        <f>IF(ISNUMBER(Tabell2[[#This Row],[Betyg
0.00-10.00]]),_xlfn.RANK.AVG(Tabell2[[#This Row],[Betyg
0.00-10.00]],Tabell2[Betyg
0.00-10.00]),"")</f>
        <v/>
      </c>
      <c r="H10" s="71" t="str">
        <f>IF(ISNUMBER(Tabell2[[#This Row],[Placering]]),10-10*(Tabell2[[#This Row],[Placering]]-0.5)/COUNT(Tabell2[Placering]),"")</f>
        <v/>
      </c>
      <c r="I10" s="70"/>
      <c r="J10" s="2" t="str">
        <f>IF(ISNUMBER(Tabell2[[#This Row],[Betyg
0.00-10.00]]),MAX(0,MIN(10,ROUND(Tabell2[[#This Row],[Betyg
0.00-10.00]],0))),"")</f>
        <v/>
      </c>
      <c r="K10" s="5" t="str">
        <f>IF(ISNUMBER(Tabell2[[#This Row],[Betyg 0-10]]),MIN(2,MAX(0,Tabell2[[#This Row],[Betyg 0-10]])),"")</f>
        <v/>
      </c>
      <c r="L10" s="6" t="str">
        <f>IF(ISNUMBER(Tabell2[[#This Row],[Betyg 0-10]]),MIN(2,MAX(0,Tabell2[[#This Row],[Betyg 0-10]]-2)),"")</f>
        <v/>
      </c>
      <c r="M10" s="6" t="str">
        <f>IF(ISNUMBER(Tabell2[[#This Row],[Betyg 0-10]]),MIN(2,MAX(0,Tabell2[[#This Row],[Betyg 0-10]]-4)),"")</f>
        <v/>
      </c>
      <c r="N10" s="6" t="str">
        <f>IF(ISNUMBER(Tabell2[[#This Row],[Betyg 0-10]]),MIN(2,MAX(0,Tabell2[[#This Row],[Betyg 0-10]]-6)),"")</f>
        <v/>
      </c>
      <c r="O10" s="6" t="str">
        <f>IF(ISNUMBER(Tabell2[[#This Row],[Betyg 0-10]]),MIN(2,MAX(0,Tabell2[[#This Row],[Betyg 0-10]]-8)),"")</f>
        <v/>
      </c>
      <c r="P10" s="24"/>
      <c r="Q10" s="7" t="str">
        <f>IF(NOT(ISNUMBER(Tabell2[[#This Row],[Betyg
0.00-10.00]])),"Betyg saknas.",IF(Tabell2[[#This Row],[Betyg
0.00-10.00]]-Tabell2[[#This Row],[Målbetyg]]&lt;-1,"Betyget "&amp;FIXED(Tabell2[[#This Row],[Betyg
0.00-10.00]],2)&amp;" är orimligt lågt för placeringen "&amp;Tabell2[[#This Row],[Placering]]&amp;" av "&amp;$J$59&amp;" bidrag.",IF(Tabell2[[#This Row],[Betyg
0.00-10.00]]-Tabell2[[#This Row],[Målbetyg]]&gt;1,"Betyget "&amp;FIXED(Tabell2[[#This Row],[Betyg
0.00-10.00]],2)&amp;" är orimligt högt för placeringen "&amp;Tabell2[[#This Row],[Placering]]&amp;" av "&amp;$J$59&amp;" bidrag.",IF(LEN(VLOOKUP(Tabell2[[#This Row],[Betyg 0-10]],$G$60:$R$70,12,FALSE))&gt;0,VLOOKUP(Tabell2[[#This Row],[Betyg 0-10]],$G$60:$R$70,12,FALSE),IF(COUNTIF(Tabell2[Betyg
0.00-10.00],Tabell2[[#This Row],[Betyg
0.00-10.00]])&gt;1,"Du har gett betyget "&amp;FIXED(Tabell2[[#This Row],[Betyg
0.00-10.00]],2)&amp;" till mer än ett bidrag.","")))))</f>
        <v>Betyg saknas.</v>
      </c>
    </row>
    <row r="11" spans="1:17" ht="15" thickTop="1" thickBot="1" x14ac:dyDescent="0.5">
      <c r="A11">
        <v>10</v>
      </c>
      <c r="B11">
        <v>2</v>
      </c>
      <c r="C11" s="20" t="s">
        <v>39</v>
      </c>
      <c r="D11" s="7" t="s">
        <v>40</v>
      </c>
      <c r="E11" s="7" t="s">
        <v>127</v>
      </c>
      <c r="F11" s="7" t="s">
        <v>128</v>
      </c>
      <c r="G11" s="2" t="str">
        <f>IF(ISNUMBER(Tabell2[[#This Row],[Betyg
0.00-10.00]]),_xlfn.RANK.AVG(Tabell2[[#This Row],[Betyg
0.00-10.00]],Tabell2[Betyg
0.00-10.00]),"")</f>
        <v/>
      </c>
      <c r="H11" s="71" t="str">
        <f>IF(ISNUMBER(Tabell2[[#This Row],[Placering]]),10-10*(Tabell2[[#This Row],[Placering]]-0.5)/COUNT(Tabell2[Placering]),"")</f>
        <v/>
      </c>
      <c r="I11" s="70"/>
      <c r="J11" s="2" t="str">
        <f>IF(ISNUMBER(Tabell2[[#This Row],[Betyg
0.00-10.00]]),MAX(0,MIN(10,ROUND(Tabell2[[#This Row],[Betyg
0.00-10.00]],0))),"")</f>
        <v/>
      </c>
      <c r="K11" s="3" t="str">
        <f>IF(ISNUMBER(Tabell2[[#This Row],[Betyg 0-10]]),MIN(2,MAX(0,Tabell2[[#This Row],[Betyg 0-10]])),"")</f>
        <v/>
      </c>
      <c r="L11" s="4" t="str">
        <f>IF(ISNUMBER(Tabell2[[#This Row],[Betyg 0-10]]),MIN(2,MAX(0,Tabell2[[#This Row],[Betyg 0-10]]-2)),"")</f>
        <v/>
      </c>
      <c r="M11" s="4" t="str">
        <f>IF(ISNUMBER(Tabell2[[#This Row],[Betyg 0-10]]),MIN(2,MAX(0,Tabell2[[#This Row],[Betyg 0-10]]-4)),"")</f>
        <v/>
      </c>
      <c r="N11" s="4" t="str">
        <f>IF(ISNUMBER(Tabell2[[#This Row],[Betyg 0-10]]),MIN(2,MAX(0,Tabell2[[#This Row],[Betyg 0-10]]-6)),"")</f>
        <v/>
      </c>
      <c r="O11" s="4" t="str">
        <f>IF(ISNUMBER(Tabell2[[#This Row],[Betyg 0-10]]),MIN(2,MAX(0,Tabell2[[#This Row],[Betyg 0-10]]-8)),"")</f>
        <v/>
      </c>
      <c r="P11" s="24"/>
      <c r="Q11" s="7" t="str">
        <f>IF(NOT(ISNUMBER(Tabell2[[#This Row],[Betyg
0.00-10.00]])),"Betyg saknas.",IF(Tabell2[[#This Row],[Betyg
0.00-10.00]]-Tabell2[[#This Row],[Målbetyg]]&lt;-1,"Betyget "&amp;FIXED(Tabell2[[#This Row],[Betyg
0.00-10.00]],2)&amp;" är orimligt lågt för placeringen "&amp;Tabell2[[#This Row],[Placering]]&amp;" av "&amp;$J$59&amp;" bidrag.",IF(Tabell2[[#This Row],[Betyg
0.00-10.00]]-Tabell2[[#This Row],[Målbetyg]]&gt;1,"Betyget "&amp;FIXED(Tabell2[[#This Row],[Betyg
0.00-10.00]],2)&amp;" är orimligt högt för placeringen "&amp;Tabell2[[#This Row],[Placering]]&amp;" av "&amp;$J$59&amp;" bidrag.",IF(LEN(VLOOKUP(Tabell2[[#This Row],[Betyg 0-10]],$G$60:$R$70,12,FALSE))&gt;0,VLOOKUP(Tabell2[[#This Row],[Betyg 0-10]],$G$60:$R$70,12,FALSE),IF(COUNTIF(Tabell2[Betyg
0.00-10.00],Tabell2[[#This Row],[Betyg
0.00-10.00]])&gt;1,"Du har gett betyget "&amp;FIXED(Tabell2[[#This Row],[Betyg
0.00-10.00]],2)&amp;" till mer än ett bidrag.","")))))</f>
        <v>Betyg saknas.</v>
      </c>
    </row>
    <row r="12" spans="1:17" ht="15" thickTop="1" thickBot="1" x14ac:dyDescent="0.5">
      <c r="A12">
        <v>11</v>
      </c>
      <c r="B12">
        <v>2</v>
      </c>
      <c r="C12" s="20" t="s">
        <v>17</v>
      </c>
      <c r="D12" s="7" t="s">
        <v>18</v>
      </c>
      <c r="E12" s="7" t="s">
        <v>146</v>
      </c>
      <c r="F12" s="7" t="s">
        <v>147</v>
      </c>
      <c r="G12" s="2" t="str">
        <f>IF(ISNUMBER(Tabell2[[#This Row],[Betyg
0.00-10.00]]),_xlfn.RANK.AVG(Tabell2[[#This Row],[Betyg
0.00-10.00]],Tabell2[Betyg
0.00-10.00]),"")</f>
        <v/>
      </c>
      <c r="H12" s="71" t="str">
        <f>IF(ISNUMBER(Tabell2[[#This Row],[Placering]]),10-10*(Tabell2[[#This Row],[Placering]]-0.5)/COUNT(Tabell2[Placering]),"")</f>
        <v/>
      </c>
      <c r="I12" s="70"/>
      <c r="J12" s="2" t="str">
        <f>IF(ISNUMBER(Tabell2[[#This Row],[Betyg
0.00-10.00]]),MAX(0,MIN(10,ROUND(Tabell2[[#This Row],[Betyg
0.00-10.00]],0))),"")</f>
        <v/>
      </c>
      <c r="K12" s="5" t="str">
        <f>IF(ISNUMBER(Tabell2[[#This Row],[Betyg 0-10]]),MIN(2,MAX(0,Tabell2[[#This Row],[Betyg 0-10]])),"")</f>
        <v/>
      </c>
      <c r="L12" s="6" t="str">
        <f>IF(ISNUMBER(Tabell2[[#This Row],[Betyg 0-10]]),MIN(2,MAX(0,Tabell2[[#This Row],[Betyg 0-10]]-2)),"")</f>
        <v/>
      </c>
      <c r="M12" s="6" t="str">
        <f>IF(ISNUMBER(Tabell2[[#This Row],[Betyg 0-10]]),MIN(2,MAX(0,Tabell2[[#This Row],[Betyg 0-10]]-4)),"")</f>
        <v/>
      </c>
      <c r="N12" s="6" t="str">
        <f>IF(ISNUMBER(Tabell2[[#This Row],[Betyg 0-10]]),MIN(2,MAX(0,Tabell2[[#This Row],[Betyg 0-10]]-6)),"")</f>
        <v/>
      </c>
      <c r="O12" s="6" t="str">
        <f>IF(ISNUMBER(Tabell2[[#This Row],[Betyg 0-10]]),MIN(2,MAX(0,Tabell2[[#This Row],[Betyg 0-10]]-8)),"")</f>
        <v/>
      </c>
      <c r="P12" s="24"/>
      <c r="Q12" s="7" t="str">
        <f>IF(NOT(ISNUMBER(Tabell2[[#This Row],[Betyg
0.00-10.00]])),"Betyg saknas.",IF(Tabell2[[#This Row],[Betyg
0.00-10.00]]-Tabell2[[#This Row],[Målbetyg]]&lt;-1,"Betyget "&amp;FIXED(Tabell2[[#This Row],[Betyg
0.00-10.00]],2)&amp;" är orimligt lågt för placeringen "&amp;Tabell2[[#This Row],[Placering]]&amp;" av "&amp;$J$59&amp;" bidrag.",IF(Tabell2[[#This Row],[Betyg
0.00-10.00]]-Tabell2[[#This Row],[Målbetyg]]&gt;1,"Betyget "&amp;FIXED(Tabell2[[#This Row],[Betyg
0.00-10.00]],2)&amp;" är orimligt högt för placeringen "&amp;Tabell2[[#This Row],[Placering]]&amp;" av "&amp;$J$59&amp;" bidrag.",IF(LEN(VLOOKUP(Tabell2[[#This Row],[Betyg 0-10]],$G$60:$R$70,12,FALSE))&gt;0,VLOOKUP(Tabell2[[#This Row],[Betyg 0-10]],$G$60:$R$70,12,FALSE),IF(COUNTIF(Tabell2[Betyg
0.00-10.00],Tabell2[[#This Row],[Betyg
0.00-10.00]])&gt;1,"Du har gett betyget "&amp;FIXED(Tabell2[[#This Row],[Betyg
0.00-10.00]],2)&amp;" till mer än ett bidrag.","")))))</f>
        <v>Betyg saknas.</v>
      </c>
    </row>
    <row r="13" spans="1:17" ht="15" thickTop="1" thickBot="1" x14ac:dyDescent="0.5">
      <c r="A13">
        <v>12</v>
      </c>
      <c r="B13">
        <v>2</v>
      </c>
      <c r="C13" s="20" t="s">
        <v>33</v>
      </c>
      <c r="D13" s="7" t="s">
        <v>34</v>
      </c>
      <c r="E13" s="7" t="s">
        <v>129</v>
      </c>
      <c r="F13" s="7" t="s">
        <v>130</v>
      </c>
      <c r="G13" s="2" t="str">
        <f>IF(ISNUMBER(Tabell2[[#This Row],[Betyg
0.00-10.00]]),_xlfn.RANK.AVG(Tabell2[[#This Row],[Betyg
0.00-10.00]],Tabell2[Betyg
0.00-10.00]),"")</f>
        <v/>
      </c>
      <c r="H13" s="71" t="str">
        <f>IF(ISNUMBER(Tabell2[[#This Row],[Placering]]),10-10*(Tabell2[[#This Row],[Placering]]-0.5)/COUNT(Tabell2[Placering]),"")</f>
        <v/>
      </c>
      <c r="I13" s="70"/>
      <c r="J13" s="2" t="str">
        <f>IF(ISNUMBER(Tabell2[[#This Row],[Betyg
0.00-10.00]]),MAX(0,MIN(10,ROUND(Tabell2[[#This Row],[Betyg
0.00-10.00]],0))),"")</f>
        <v/>
      </c>
      <c r="K13" s="3" t="str">
        <f>IF(ISNUMBER(Tabell2[[#This Row],[Betyg 0-10]]),MIN(2,MAX(0,Tabell2[[#This Row],[Betyg 0-10]])),"")</f>
        <v/>
      </c>
      <c r="L13" s="4" t="str">
        <f>IF(ISNUMBER(Tabell2[[#This Row],[Betyg 0-10]]),MIN(2,MAX(0,Tabell2[[#This Row],[Betyg 0-10]]-2)),"")</f>
        <v/>
      </c>
      <c r="M13" s="4" t="str">
        <f>IF(ISNUMBER(Tabell2[[#This Row],[Betyg 0-10]]),MIN(2,MAX(0,Tabell2[[#This Row],[Betyg 0-10]]-4)),"")</f>
        <v/>
      </c>
      <c r="N13" s="4" t="str">
        <f>IF(ISNUMBER(Tabell2[[#This Row],[Betyg 0-10]]),MIN(2,MAX(0,Tabell2[[#This Row],[Betyg 0-10]]-6)),"")</f>
        <v/>
      </c>
      <c r="O13" s="4" t="str">
        <f>IF(ISNUMBER(Tabell2[[#This Row],[Betyg 0-10]]),MIN(2,MAX(0,Tabell2[[#This Row],[Betyg 0-10]]-8)),"")</f>
        <v/>
      </c>
      <c r="P13" s="24"/>
      <c r="Q13" s="7" t="str">
        <f>IF(NOT(ISNUMBER(Tabell2[[#This Row],[Betyg
0.00-10.00]])),"Betyg saknas.",IF(Tabell2[[#This Row],[Betyg
0.00-10.00]]-Tabell2[[#This Row],[Målbetyg]]&lt;-1,"Betyget "&amp;FIXED(Tabell2[[#This Row],[Betyg
0.00-10.00]],2)&amp;" är orimligt lågt för placeringen "&amp;Tabell2[[#This Row],[Placering]]&amp;" av "&amp;$J$59&amp;" bidrag.",IF(Tabell2[[#This Row],[Betyg
0.00-10.00]]-Tabell2[[#This Row],[Målbetyg]]&gt;1,"Betyget "&amp;FIXED(Tabell2[[#This Row],[Betyg
0.00-10.00]],2)&amp;" är orimligt högt för placeringen "&amp;Tabell2[[#This Row],[Placering]]&amp;" av "&amp;$J$59&amp;" bidrag.",IF(LEN(VLOOKUP(Tabell2[[#This Row],[Betyg 0-10]],$G$60:$R$70,12,FALSE))&gt;0,VLOOKUP(Tabell2[[#This Row],[Betyg 0-10]],$G$60:$R$70,12,FALSE),IF(COUNTIF(Tabell2[Betyg
0.00-10.00],Tabell2[[#This Row],[Betyg
0.00-10.00]])&gt;1,"Du har gett betyget "&amp;FIXED(Tabell2[[#This Row],[Betyg
0.00-10.00]],2)&amp;" till mer än ett bidrag.","")))))</f>
        <v>Betyg saknas.</v>
      </c>
    </row>
    <row r="14" spans="1:17" ht="15" thickTop="1" thickBot="1" x14ac:dyDescent="0.5">
      <c r="A14">
        <v>13</v>
      </c>
      <c r="B14">
        <v>3</v>
      </c>
      <c r="C14" s="20" t="s">
        <v>48</v>
      </c>
      <c r="D14" s="7" t="s">
        <v>49</v>
      </c>
      <c r="E14" s="7" t="s">
        <v>140</v>
      </c>
      <c r="F14" s="7" t="s">
        <v>131</v>
      </c>
      <c r="G14" s="2" t="str">
        <f>IF(ISNUMBER(Tabell2[[#This Row],[Betyg
0.00-10.00]]),_xlfn.RANK.AVG(Tabell2[[#This Row],[Betyg
0.00-10.00]],Tabell2[Betyg
0.00-10.00]),"")</f>
        <v/>
      </c>
      <c r="H14" s="71" t="str">
        <f>IF(ISNUMBER(Tabell2[[#This Row],[Placering]]),10-10*(Tabell2[[#This Row],[Placering]]-0.5)/COUNT(Tabell2[Placering]),"")</f>
        <v/>
      </c>
      <c r="I14" s="70"/>
      <c r="J14" s="2" t="str">
        <f>IF(ISNUMBER(Tabell2[[#This Row],[Betyg
0.00-10.00]]),MAX(0,MIN(10,ROUND(Tabell2[[#This Row],[Betyg
0.00-10.00]],0))),"")</f>
        <v/>
      </c>
      <c r="K14" s="5" t="str">
        <f>IF(ISNUMBER(Tabell2[[#This Row],[Betyg 0-10]]),MIN(2,MAX(0,Tabell2[[#This Row],[Betyg 0-10]])),"")</f>
        <v/>
      </c>
      <c r="L14" s="6" t="str">
        <f>IF(ISNUMBER(Tabell2[[#This Row],[Betyg 0-10]]),MIN(2,MAX(0,Tabell2[[#This Row],[Betyg 0-10]]-2)),"")</f>
        <v/>
      </c>
      <c r="M14" s="6" t="str">
        <f>IF(ISNUMBER(Tabell2[[#This Row],[Betyg 0-10]]),MIN(2,MAX(0,Tabell2[[#This Row],[Betyg 0-10]]-4)),"")</f>
        <v/>
      </c>
      <c r="N14" s="6" t="str">
        <f>IF(ISNUMBER(Tabell2[[#This Row],[Betyg 0-10]]),MIN(2,MAX(0,Tabell2[[#This Row],[Betyg 0-10]]-6)),"")</f>
        <v/>
      </c>
      <c r="O14" s="6" t="str">
        <f>IF(ISNUMBER(Tabell2[[#This Row],[Betyg 0-10]]),MIN(2,MAX(0,Tabell2[[#This Row],[Betyg 0-10]]-8)),"")</f>
        <v/>
      </c>
      <c r="P14" s="24"/>
      <c r="Q14" s="7" t="str">
        <f>IF(NOT(ISNUMBER(Tabell2[[#This Row],[Betyg
0.00-10.00]])),"Betyg saknas.",IF(Tabell2[[#This Row],[Betyg
0.00-10.00]]-Tabell2[[#This Row],[Målbetyg]]&lt;-1,"Betyget "&amp;FIXED(Tabell2[[#This Row],[Betyg
0.00-10.00]],2)&amp;" är orimligt lågt för placeringen "&amp;Tabell2[[#This Row],[Placering]]&amp;" av "&amp;$J$59&amp;" bidrag.",IF(Tabell2[[#This Row],[Betyg
0.00-10.00]]-Tabell2[[#This Row],[Målbetyg]]&gt;1,"Betyget "&amp;FIXED(Tabell2[[#This Row],[Betyg
0.00-10.00]],2)&amp;" är orimligt högt för placeringen "&amp;Tabell2[[#This Row],[Placering]]&amp;" av "&amp;$J$59&amp;" bidrag.",IF(LEN(VLOOKUP(Tabell2[[#This Row],[Betyg 0-10]],$G$60:$R$70,12,FALSE))&gt;0,VLOOKUP(Tabell2[[#This Row],[Betyg 0-10]],$G$60:$R$70,12,FALSE),IF(COUNTIF(Tabell2[Betyg
0.00-10.00],Tabell2[[#This Row],[Betyg
0.00-10.00]])&gt;1,"Du har gett betyget "&amp;FIXED(Tabell2[[#This Row],[Betyg
0.00-10.00]],2)&amp;" till mer än ett bidrag.","")))))</f>
        <v>Betyg saknas.</v>
      </c>
    </row>
    <row r="15" spans="1:17" ht="15" thickTop="1" thickBot="1" x14ac:dyDescent="0.5">
      <c r="A15">
        <v>14</v>
      </c>
      <c r="B15">
        <v>3</v>
      </c>
      <c r="C15" s="20" t="s">
        <v>70</v>
      </c>
      <c r="D15" s="7" t="s">
        <v>71</v>
      </c>
      <c r="E15" s="7" t="s">
        <v>132</v>
      </c>
      <c r="F15" s="7" t="s">
        <v>133</v>
      </c>
      <c r="G15" s="2" t="str">
        <f>IF(ISNUMBER(Tabell2[[#This Row],[Betyg
0.00-10.00]]),_xlfn.RANK.AVG(Tabell2[[#This Row],[Betyg
0.00-10.00]],Tabell2[Betyg
0.00-10.00]),"")</f>
        <v/>
      </c>
      <c r="H15" s="71" t="str">
        <f>IF(ISNUMBER(Tabell2[[#This Row],[Placering]]),10-10*(Tabell2[[#This Row],[Placering]]-0.5)/COUNT(Tabell2[Placering]),"")</f>
        <v/>
      </c>
      <c r="I15" s="70"/>
      <c r="J15" s="2" t="str">
        <f>IF(ISNUMBER(Tabell2[[#This Row],[Betyg
0.00-10.00]]),MAX(0,MIN(10,ROUND(Tabell2[[#This Row],[Betyg
0.00-10.00]],0))),"")</f>
        <v/>
      </c>
      <c r="K15" s="5" t="str">
        <f>IF(ISNUMBER(Tabell2[[#This Row],[Betyg 0-10]]),MIN(2,MAX(0,Tabell2[[#This Row],[Betyg 0-10]])),"")</f>
        <v/>
      </c>
      <c r="L15" s="6" t="str">
        <f>IF(ISNUMBER(Tabell2[[#This Row],[Betyg 0-10]]),MIN(2,MAX(0,Tabell2[[#This Row],[Betyg 0-10]]-2)),"")</f>
        <v/>
      </c>
      <c r="M15" s="6" t="str">
        <f>IF(ISNUMBER(Tabell2[[#This Row],[Betyg 0-10]]),MIN(2,MAX(0,Tabell2[[#This Row],[Betyg 0-10]]-4)),"")</f>
        <v/>
      </c>
      <c r="N15" s="6" t="str">
        <f>IF(ISNUMBER(Tabell2[[#This Row],[Betyg 0-10]]),MIN(2,MAX(0,Tabell2[[#This Row],[Betyg 0-10]]-6)),"")</f>
        <v/>
      </c>
      <c r="O15" s="6" t="str">
        <f>IF(ISNUMBER(Tabell2[[#This Row],[Betyg 0-10]]),MIN(2,MAX(0,Tabell2[[#This Row],[Betyg 0-10]]-8)),"")</f>
        <v/>
      </c>
      <c r="P15" s="24"/>
      <c r="Q15" s="7" t="str">
        <f>IF(NOT(ISNUMBER(Tabell2[[#This Row],[Betyg
0.00-10.00]])),"Betyg saknas.",IF(Tabell2[[#This Row],[Betyg
0.00-10.00]]-Tabell2[[#This Row],[Målbetyg]]&lt;-1,"Betyget "&amp;FIXED(Tabell2[[#This Row],[Betyg
0.00-10.00]],2)&amp;" är orimligt lågt för placeringen "&amp;Tabell2[[#This Row],[Placering]]&amp;" av "&amp;$J$59&amp;" bidrag.",IF(Tabell2[[#This Row],[Betyg
0.00-10.00]]-Tabell2[[#This Row],[Målbetyg]]&gt;1,"Betyget "&amp;FIXED(Tabell2[[#This Row],[Betyg
0.00-10.00]],2)&amp;" är orimligt högt för placeringen "&amp;Tabell2[[#This Row],[Placering]]&amp;" av "&amp;$J$59&amp;" bidrag.",IF(LEN(VLOOKUP(Tabell2[[#This Row],[Betyg 0-10]],$G$60:$R$70,12,FALSE))&gt;0,VLOOKUP(Tabell2[[#This Row],[Betyg 0-10]],$G$60:$R$70,12,FALSE),IF(COUNTIF(Tabell2[Betyg
0.00-10.00],Tabell2[[#This Row],[Betyg
0.00-10.00]])&gt;1,"Du har gett betyget "&amp;FIXED(Tabell2[[#This Row],[Betyg
0.00-10.00]],2)&amp;" till mer än ett bidrag.","")))))</f>
        <v>Betyg saknas.</v>
      </c>
    </row>
    <row r="16" spans="1:17" ht="15" thickTop="1" thickBot="1" x14ac:dyDescent="0.5">
      <c r="A16">
        <v>15</v>
      </c>
      <c r="B16">
        <v>3</v>
      </c>
      <c r="C16" s="20" t="s">
        <v>41</v>
      </c>
      <c r="D16" s="7" t="s">
        <v>84</v>
      </c>
      <c r="E16" s="7" t="s">
        <v>134</v>
      </c>
      <c r="F16" s="7" t="s">
        <v>135</v>
      </c>
      <c r="G16" s="2" t="str">
        <f>IF(ISNUMBER(Tabell2[[#This Row],[Betyg
0.00-10.00]]),_xlfn.RANK.AVG(Tabell2[[#This Row],[Betyg
0.00-10.00]],Tabell2[Betyg
0.00-10.00]),"")</f>
        <v/>
      </c>
      <c r="H16" s="71" t="str">
        <f>IF(ISNUMBER(Tabell2[[#This Row],[Placering]]),10-10*(Tabell2[[#This Row],[Placering]]-0.5)/COUNT(Tabell2[Placering]),"")</f>
        <v/>
      </c>
      <c r="I16" s="70"/>
      <c r="J16" s="2" t="str">
        <f>IF(ISNUMBER(Tabell2[[#This Row],[Betyg
0.00-10.00]]),MAX(0,MIN(10,ROUND(Tabell2[[#This Row],[Betyg
0.00-10.00]],0))),"")</f>
        <v/>
      </c>
      <c r="K16" s="5" t="str">
        <f>IF(ISNUMBER(Tabell2[[#This Row],[Betyg 0-10]]),MIN(2,MAX(0,Tabell2[[#This Row],[Betyg 0-10]])),"")</f>
        <v/>
      </c>
      <c r="L16" s="6" t="str">
        <f>IF(ISNUMBER(Tabell2[[#This Row],[Betyg 0-10]]),MIN(2,MAX(0,Tabell2[[#This Row],[Betyg 0-10]]-2)),"")</f>
        <v/>
      </c>
      <c r="M16" s="6" t="str">
        <f>IF(ISNUMBER(Tabell2[[#This Row],[Betyg 0-10]]),MIN(2,MAX(0,Tabell2[[#This Row],[Betyg 0-10]]-4)),"")</f>
        <v/>
      </c>
      <c r="N16" s="6" t="str">
        <f>IF(ISNUMBER(Tabell2[[#This Row],[Betyg 0-10]]),MIN(2,MAX(0,Tabell2[[#This Row],[Betyg 0-10]]-6)),"")</f>
        <v/>
      </c>
      <c r="O16" s="6" t="str">
        <f>IF(ISNUMBER(Tabell2[[#This Row],[Betyg 0-10]]),MIN(2,MAX(0,Tabell2[[#This Row],[Betyg 0-10]]-8)),"")</f>
        <v/>
      </c>
      <c r="P16" s="24"/>
      <c r="Q16" s="7" t="str">
        <f>IF(NOT(ISNUMBER(Tabell2[[#This Row],[Betyg
0.00-10.00]])),"Betyg saknas.",IF(Tabell2[[#This Row],[Betyg
0.00-10.00]]-Tabell2[[#This Row],[Målbetyg]]&lt;-1,"Betyget "&amp;FIXED(Tabell2[[#This Row],[Betyg
0.00-10.00]],2)&amp;" är orimligt lågt för placeringen "&amp;Tabell2[[#This Row],[Placering]]&amp;" av "&amp;$J$59&amp;" bidrag.",IF(Tabell2[[#This Row],[Betyg
0.00-10.00]]-Tabell2[[#This Row],[Målbetyg]]&gt;1,"Betyget "&amp;FIXED(Tabell2[[#This Row],[Betyg
0.00-10.00]],2)&amp;" är orimligt högt för placeringen "&amp;Tabell2[[#This Row],[Placering]]&amp;" av "&amp;$J$59&amp;" bidrag.",IF(LEN(VLOOKUP(Tabell2[[#This Row],[Betyg 0-10]],$G$60:$R$70,12,FALSE))&gt;0,VLOOKUP(Tabell2[[#This Row],[Betyg 0-10]],$G$60:$R$70,12,FALSE),IF(COUNTIF(Tabell2[Betyg
0.00-10.00],Tabell2[[#This Row],[Betyg
0.00-10.00]])&gt;1,"Du har gett betyget "&amp;FIXED(Tabell2[[#This Row],[Betyg
0.00-10.00]],2)&amp;" till mer än ett bidrag.","")))))</f>
        <v>Betyg saknas.</v>
      </c>
    </row>
    <row r="17" spans="1:17" ht="15" thickTop="1" thickBot="1" x14ac:dyDescent="0.5">
      <c r="A17">
        <v>16</v>
      </c>
      <c r="B17">
        <v>3</v>
      </c>
      <c r="C17" s="20" t="s">
        <v>23</v>
      </c>
      <c r="D17" s="7" t="s">
        <v>24</v>
      </c>
      <c r="E17" s="7" t="s">
        <v>136</v>
      </c>
      <c r="F17" s="7" t="s">
        <v>137</v>
      </c>
      <c r="G17" s="2" t="str">
        <f>IF(ISNUMBER(Tabell2[[#This Row],[Betyg
0.00-10.00]]),_xlfn.RANK.AVG(Tabell2[[#This Row],[Betyg
0.00-10.00]],Tabell2[Betyg
0.00-10.00]),"")</f>
        <v/>
      </c>
      <c r="H17" s="71" t="str">
        <f>IF(ISNUMBER(Tabell2[[#This Row],[Placering]]),10-10*(Tabell2[[#This Row],[Placering]]-0.5)/COUNT(Tabell2[Placering]),"")</f>
        <v/>
      </c>
      <c r="I17" s="70"/>
      <c r="J17" s="2" t="str">
        <f>IF(ISNUMBER(Tabell2[[#This Row],[Betyg
0.00-10.00]]),MAX(0,MIN(10,ROUND(Tabell2[[#This Row],[Betyg
0.00-10.00]],0))),"")</f>
        <v/>
      </c>
      <c r="K17" s="3" t="str">
        <f>IF(ISNUMBER(Tabell2[[#This Row],[Betyg 0-10]]),MIN(2,MAX(0,Tabell2[[#This Row],[Betyg 0-10]])),"")</f>
        <v/>
      </c>
      <c r="L17" s="4" t="str">
        <f>IF(ISNUMBER(Tabell2[[#This Row],[Betyg 0-10]]),MIN(2,MAX(0,Tabell2[[#This Row],[Betyg 0-10]]-2)),"")</f>
        <v/>
      </c>
      <c r="M17" s="4" t="str">
        <f>IF(ISNUMBER(Tabell2[[#This Row],[Betyg 0-10]]),MIN(2,MAX(0,Tabell2[[#This Row],[Betyg 0-10]]-4)),"")</f>
        <v/>
      </c>
      <c r="N17" s="4" t="str">
        <f>IF(ISNUMBER(Tabell2[[#This Row],[Betyg 0-10]]),MIN(2,MAX(0,Tabell2[[#This Row],[Betyg 0-10]]-6)),"")</f>
        <v/>
      </c>
      <c r="O17" s="4" t="str">
        <f>IF(ISNUMBER(Tabell2[[#This Row],[Betyg 0-10]]),MIN(2,MAX(0,Tabell2[[#This Row],[Betyg 0-10]]-8)),"")</f>
        <v/>
      </c>
      <c r="P17" s="24"/>
      <c r="Q17" s="7" t="str">
        <f>IF(NOT(ISNUMBER(Tabell2[[#This Row],[Betyg
0.00-10.00]])),"Betyg saknas.",IF(Tabell2[[#This Row],[Betyg
0.00-10.00]]-Tabell2[[#This Row],[Målbetyg]]&lt;-1,"Betyget "&amp;FIXED(Tabell2[[#This Row],[Betyg
0.00-10.00]],2)&amp;" är orimligt lågt för placeringen "&amp;Tabell2[[#This Row],[Placering]]&amp;" av "&amp;$J$59&amp;" bidrag.",IF(Tabell2[[#This Row],[Betyg
0.00-10.00]]-Tabell2[[#This Row],[Målbetyg]]&gt;1,"Betyget "&amp;FIXED(Tabell2[[#This Row],[Betyg
0.00-10.00]],2)&amp;" är orimligt högt för placeringen "&amp;Tabell2[[#This Row],[Placering]]&amp;" av "&amp;$J$59&amp;" bidrag.",IF(LEN(VLOOKUP(Tabell2[[#This Row],[Betyg 0-10]],$G$60:$R$70,12,FALSE))&gt;0,VLOOKUP(Tabell2[[#This Row],[Betyg 0-10]],$G$60:$R$70,12,FALSE),IF(COUNTIF(Tabell2[Betyg
0.00-10.00],Tabell2[[#This Row],[Betyg
0.00-10.00]])&gt;1,"Du har gett betyget "&amp;FIXED(Tabell2[[#This Row],[Betyg
0.00-10.00]],2)&amp;" till mer än ett bidrag.","")))))</f>
        <v>Betyg saknas.</v>
      </c>
    </row>
    <row r="18" spans="1:17" ht="15" thickTop="1" thickBot="1" x14ac:dyDescent="0.5">
      <c r="A18">
        <v>17</v>
      </c>
      <c r="B18">
        <v>3</v>
      </c>
      <c r="C18" s="20" t="s">
        <v>62</v>
      </c>
      <c r="D18" s="7" t="s">
        <v>63</v>
      </c>
      <c r="E18" s="7" t="s">
        <v>141</v>
      </c>
      <c r="F18" s="7" t="s">
        <v>152</v>
      </c>
      <c r="G18" s="2" t="str">
        <f>IF(ISNUMBER(Tabell2[[#This Row],[Betyg
0.00-10.00]]),_xlfn.RANK.AVG(Tabell2[[#This Row],[Betyg
0.00-10.00]],Tabell2[Betyg
0.00-10.00]),"")</f>
        <v/>
      </c>
      <c r="H18" s="71" t="str">
        <f>IF(ISNUMBER(Tabell2[[#This Row],[Placering]]),10-10*(Tabell2[[#This Row],[Placering]]-0.5)/COUNT(Tabell2[Placering]),"")</f>
        <v/>
      </c>
      <c r="I18" s="70"/>
      <c r="J18" s="2" t="str">
        <f>IF(ISNUMBER(Tabell2[[#This Row],[Betyg
0.00-10.00]]),MAX(0,MIN(10,ROUND(Tabell2[[#This Row],[Betyg
0.00-10.00]],0))),"")</f>
        <v/>
      </c>
      <c r="K18" s="5" t="str">
        <f>IF(ISNUMBER(Tabell2[[#This Row],[Betyg 0-10]]),MIN(2,MAX(0,Tabell2[[#This Row],[Betyg 0-10]])),"")</f>
        <v/>
      </c>
      <c r="L18" s="6" t="str">
        <f>IF(ISNUMBER(Tabell2[[#This Row],[Betyg 0-10]]),MIN(2,MAX(0,Tabell2[[#This Row],[Betyg 0-10]]-2)),"")</f>
        <v/>
      </c>
      <c r="M18" s="6" t="str">
        <f>IF(ISNUMBER(Tabell2[[#This Row],[Betyg 0-10]]),MIN(2,MAX(0,Tabell2[[#This Row],[Betyg 0-10]]-4)),"")</f>
        <v/>
      </c>
      <c r="N18" s="6" t="str">
        <f>IF(ISNUMBER(Tabell2[[#This Row],[Betyg 0-10]]),MIN(2,MAX(0,Tabell2[[#This Row],[Betyg 0-10]]-6)),"")</f>
        <v/>
      </c>
      <c r="O18" s="6" t="str">
        <f>IF(ISNUMBER(Tabell2[[#This Row],[Betyg 0-10]]),MIN(2,MAX(0,Tabell2[[#This Row],[Betyg 0-10]]-8)),"")</f>
        <v/>
      </c>
      <c r="P18" s="24"/>
      <c r="Q18" s="7" t="str">
        <f>IF(NOT(ISNUMBER(Tabell2[[#This Row],[Betyg
0.00-10.00]])),"Betyg saknas.",IF(Tabell2[[#This Row],[Betyg
0.00-10.00]]-Tabell2[[#This Row],[Målbetyg]]&lt;-1,"Betyget "&amp;FIXED(Tabell2[[#This Row],[Betyg
0.00-10.00]],2)&amp;" är orimligt lågt för placeringen "&amp;Tabell2[[#This Row],[Placering]]&amp;" av "&amp;$J$59&amp;" bidrag.",IF(Tabell2[[#This Row],[Betyg
0.00-10.00]]-Tabell2[[#This Row],[Målbetyg]]&gt;1,"Betyget "&amp;FIXED(Tabell2[[#This Row],[Betyg
0.00-10.00]],2)&amp;" är orimligt högt för placeringen "&amp;Tabell2[[#This Row],[Placering]]&amp;" av "&amp;$J$59&amp;" bidrag.",IF(LEN(VLOOKUP(Tabell2[[#This Row],[Betyg 0-10]],$G$60:$R$70,12,FALSE))&gt;0,VLOOKUP(Tabell2[[#This Row],[Betyg 0-10]],$G$60:$R$70,12,FALSE),IF(COUNTIF(Tabell2[Betyg
0.00-10.00],Tabell2[[#This Row],[Betyg
0.00-10.00]])&gt;1,"Du har gett betyget "&amp;FIXED(Tabell2[[#This Row],[Betyg
0.00-10.00]],2)&amp;" till mer än ett bidrag.","")))))</f>
        <v>Betyg saknas.</v>
      </c>
    </row>
    <row r="19" spans="1:17" ht="15" thickTop="1" thickBot="1" x14ac:dyDescent="0.5">
      <c r="A19">
        <v>18</v>
      </c>
      <c r="B19">
        <v>3</v>
      </c>
      <c r="C19" s="20" t="s">
        <v>27</v>
      </c>
      <c r="D19" s="7" t="s">
        <v>28</v>
      </c>
      <c r="E19" s="7" t="s">
        <v>138</v>
      </c>
      <c r="F19" s="7" t="s">
        <v>139</v>
      </c>
      <c r="G19" s="2" t="str">
        <f>IF(ISNUMBER(Tabell2[[#This Row],[Betyg
0.00-10.00]]),_xlfn.RANK.AVG(Tabell2[[#This Row],[Betyg
0.00-10.00]],Tabell2[Betyg
0.00-10.00]),"")</f>
        <v/>
      </c>
      <c r="H19" s="71" t="str">
        <f>IF(ISNUMBER(Tabell2[[#This Row],[Placering]]),10-10*(Tabell2[[#This Row],[Placering]]-0.5)/COUNT(Tabell2[Placering]),"")</f>
        <v/>
      </c>
      <c r="I19" s="70"/>
      <c r="J19" s="2" t="str">
        <f>IF(ISNUMBER(Tabell2[[#This Row],[Betyg
0.00-10.00]]),MAX(0,MIN(10,ROUND(Tabell2[[#This Row],[Betyg
0.00-10.00]],0))),"")</f>
        <v/>
      </c>
      <c r="K19" s="5" t="str">
        <f>IF(ISNUMBER(Tabell2[[#This Row],[Betyg 0-10]]),MIN(2,MAX(0,Tabell2[[#This Row],[Betyg 0-10]])),"")</f>
        <v/>
      </c>
      <c r="L19" s="6" t="str">
        <f>IF(ISNUMBER(Tabell2[[#This Row],[Betyg 0-10]]),MIN(2,MAX(0,Tabell2[[#This Row],[Betyg 0-10]]-2)),"")</f>
        <v/>
      </c>
      <c r="M19" s="6" t="str">
        <f>IF(ISNUMBER(Tabell2[[#This Row],[Betyg 0-10]]),MIN(2,MAX(0,Tabell2[[#This Row],[Betyg 0-10]]-4)),"")</f>
        <v/>
      </c>
      <c r="N19" s="6" t="str">
        <f>IF(ISNUMBER(Tabell2[[#This Row],[Betyg 0-10]]),MIN(2,MAX(0,Tabell2[[#This Row],[Betyg 0-10]]-6)),"")</f>
        <v/>
      </c>
      <c r="O19" s="6" t="str">
        <f>IF(ISNUMBER(Tabell2[[#This Row],[Betyg 0-10]]),MIN(2,MAX(0,Tabell2[[#This Row],[Betyg 0-10]]-8)),"")</f>
        <v/>
      </c>
      <c r="P19" s="24"/>
      <c r="Q19" s="7" t="str">
        <f>IF(NOT(ISNUMBER(Tabell2[[#This Row],[Betyg
0.00-10.00]])),"Betyg saknas.",IF(Tabell2[[#This Row],[Betyg
0.00-10.00]]-Tabell2[[#This Row],[Målbetyg]]&lt;-1,"Betyget "&amp;FIXED(Tabell2[[#This Row],[Betyg
0.00-10.00]],2)&amp;" är orimligt lågt för placeringen "&amp;Tabell2[[#This Row],[Placering]]&amp;" av "&amp;$J$59&amp;" bidrag.",IF(Tabell2[[#This Row],[Betyg
0.00-10.00]]-Tabell2[[#This Row],[Målbetyg]]&gt;1,"Betyget "&amp;FIXED(Tabell2[[#This Row],[Betyg
0.00-10.00]],2)&amp;" är orimligt högt för placeringen "&amp;Tabell2[[#This Row],[Placering]]&amp;" av "&amp;$J$59&amp;" bidrag.",IF(LEN(VLOOKUP(Tabell2[[#This Row],[Betyg 0-10]],$G$60:$R$70,12,FALSE))&gt;0,VLOOKUP(Tabell2[[#This Row],[Betyg 0-10]],$G$60:$R$70,12,FALSE),IF(COUNTIF(Tabell2[Betyg
0.00-10.00],Tabell2[[#This Row],[Betyg
0.00-10.00]])&gt;1,"Du har gett betyget "&amp;FIXED(Tabell2[[#This Row],[Betyg
0.00-10.00]],2)&amp;" till mer än ett bidrag.","")))))</f>
        <v>Betyg saknas.</v>
      </c>
    </row>
    <row r="20" spans="1:17" ht="15" thickTop="1" thickBot="1" x14ac:dyDescent="0.5">
      <c r="A20">
        <v>19</v>
      </c>
      <c r="B20">
        <v>4</v>
      </c>
      <c r="C20" s="20" t="s">
        <v>21</v>
      </c>
      <c r="D20" s="7" t="s">
        <v>22</v>
      </c>
      <c r="E20" s="7" t="s">
        <v>153</v>
      </c>
      <c r="F20" s="7" t="s">
        <v>154</v>
      </c>
      <c r="G20" s="2" t="str">
        <f>IF(ISNUMBER(Tabell2[[#This Row],[Betyg
0.00-10.00]]),_xlfn.RANK.AVG(Tabell2[[#This Row],[Betyg
0.00-10.00]],Tabell2[Betyg
0.00-10.00]),"")</f>
        <v/>
      </c>
      <c r="H20" s="71" t="str">
        <f>IF(ISNUMBER(Tabell2[[#This Row],[Placering]]),10-10*(Tabell2[[#This Row],[Placering]]-0.5)/COUNT(Tabell2[Placering]),"")</f>
        <v/>
      </c>
      <c r="I20" s="70"/>
      <c r="J20" s="2" t="str">
        <f>IF(ISNUMBER(Tabell2[[#This Row],[Betyg
0.00-10.00]]),MAX(0,MIN(10,ROUND(Tabell2[[#This Row],[Betyg
0.00-10.00]],0))),"")</f>
        <v/>
      </c>
      <c r="K20" s="5" t="str">
        <f>IF(ISNUMBER(Tabell2[[#This Row],[Betyg 0-10]]),MIN(2,MAX(0,Tabell2[[#This Row],[Betyg 0-10]])),"")</f>
        <v/>
      </c>
      <c r="L20" s="6" t="str">
        <f>IF(ISNUMBER(Tabell2[[#This Row],[Betyg 0-10]]),MIN(2,MAX(0,Tabell2[[#This Row],[Betyg 0-10]]-2)),"")</f>
        <v/>
      </c>
      <c r="M20" s="6" t="str">
        <f>IF(ISNUMBER(Tabell2[[#This Row],[Betyg 0-10]]),MIN(2,MAX(0,Tabell2[[#This Row],[Betyg 0-10]]-4)),"")</f>
        <v/>
      </c>
      <c r="N20" s="6" t="str">
        <f>IF(ISNUMBER(Tabell2[[#This Row],[Betyg 0-10]]),MIN(2,MAX(0,Tabell2[[#This Row],[Betyg 0-10]]-6)),"")</f>
        <v/>
      </c>
      <c r="O20" s="6" t="str">
        <f>IF(ISNUMBER(Tabell2[[#This Row],[Betyg 0-10]]),MIN(2,MAX(0,Tabell2[[#This Row],[Betyg 0-10]]-8)),"")</f>
        <v/>
      </c>
      <c r="P20" s="24"/>
      <c r="Q20" s="7" t="str">
        <f>IF(NOT(ISNUMBER(Tabell2[[#This Row],[Betyg
0.00-10.00]])),"Betyg saknas.",IF(Tabell2[[#This Row],[Betyg
0.00-10.00]]-Tabell2[[#This Row],[Målbetyg]]&lt;-1,"Betyget "&amp;FIXED(Tabell2[[#This Row],[Betyg
0.00-10.00]],2)&amp;" är orimligt lågt för placeringen "&amp;Tabell2[[#This Row],[Placering]]&amp;" av "&amp;$J$59&amp;" bidrag.",IF(Tabell2[[#This Row],[Betyg
0.00-10.00]]-Tabell2[[#This Row],[Målbetyg]]&gt;1,"Betyget "&amp;FIXED(Tabell2[[#This Row],[Betyg
0.00-10.00]],2)&amp;" är orimligt högt för placeringen "&amp;Tabell2[[#This Row],[Placering]]&amp;" av "&amp;$J$59&amp;" bidrag.",IF(LEN(VLOOKUP(Tabell2[[#This Row],[Betyg 0-10]],$G$60:$R$70,12,FALSE))&gt;0,VLOOKUP(Tabell2[[#This Row],[Betyg 0-10]],$G$60:$R$70,12,FALSE),IF(COUNTIF(Tabell2[Betyg
0.00-10.00],Tabell2[[#This Row],[Betyg
0.00-10.00]])&gt;1,"Du har gett betyget "&amp;FIXED(Tabell2[[#This Row],[Betyg
0.00-10.00]],2)&amp;" till mer än ett bidrag.","")))))</f>
        <v>Betyg saknas.</v>
      </c>
    </row>
    <row r="21" spans="1:17" ht="15" thickTop="1" thickBot="1" x14ac:dyDescent="0.5">
      <c r="A21">
        <v>20</v>
      </c>
      <c r="B21">
        <v>4</v>
      </c>
      <c r="C21" s="20" t="s">
        <v>110</v>
      </c>
      <c r="D21" s="7" t="s">
        <v>109</v>
      </c>
      <c r="E21" s="7" t="s">
        <v>155</v>
      </c>
      <c r="F21" s="7" t="s">
        <v>156</v>
      </c>
      <c r="G21" s="2" t="str">
        <f>IF(ISNUMBER(Tabell2[[#This Row],[Betyg
0.00-10.00]]),_xlfn.RANK.AVG(Tabell2[[#This Row],[Betyg
0.00-10.00]],Tabell2[Betyg
0.00-10.00]),"")</f>
        <v/>
      </c>
      <c r="H21" s="71" t="str">
        <f>IF(ISNUMBER(Tabell2[[#This Row],[Placering]]),10-10*(Tabell2[[#This Row],[Placering]]-0.5)/COUNT(Tabell2[Placering]),"")</f>
        <v/>
      </c>
      <c r="I21" s="70"/>
      <c r="J21" s="2" t="str">
        <f>IF(ISNUMBER(Tabell2[[#This Row],[Betyg
0.00-10.00]]),MAX(0,MIN(10,ROUND(Tabell2[[#This Row],[Betyg
0.00-10.00]],0))),"")</f>
        <v/>
      </c>
      <c r="K21" s="5" t="str">
        <f>IF(ISNUMBER(Tabell2[[#This Row],[Betyg 0-10]]),MIN(2,MAX(0,Tabell2[[#This Row],[Betyg 0-10]])),"")</f>
        <v/>
      </c>
      <c r="L21" s="6" t="str">
        <f>IF(ISNUMBER(Tabell2[[#This Row],[Betyg 0-10]]),MIN(2,MAX(0,Tabell2[[#This Row],[Betyg 0-10]]-2)),"")</f>
        <v/>
      </c>
      <c r="M21" s="6" t="str">
        <f>IF(ISNUMBER(Tabell2[[#This Row],[Betyg 0-10]]),MIN(2,MAX(0,Tabell2[[#This Row],[Betyg 0-10]]-4)),"")</f>
        <v/>
      </c>
      <c r="N21" s="6" t="str">
        <f>IF(ISNUMBER(Tabell2[[#This Row],[Betyg 0-10]]),MIN(2,MAX(0,Tabell2[[#This Row],[Betyg 0-10]]-6)),"")</f>
        <v/>
      </c>
      <c r="O21" s="6" t="str">
        <f>IF(ISNUMBER(Tabell2[[#This Row],[Betyg 0-10]]),MIN(2,MAX(0,Tabell2[[#This Row],[Betyg 0-10]]-8)),"")</f>
        <v/>
      </c>
      <c r="P21" s="24"/>
      <c r="Q21" s="7" t="str">
        <f>IF(NOT(ISNUMBER(Tabell2[[#This Row],[Betyg
0.00-10.00]])),"Betyg saknas.",IF(Tabell2[[#This Row],[Betyg
0.00-10.00]]-Tabell2[[#This Row],[Målbetyg]]&lt;-1,"Betyget "&amp;FIXED(Tabell2[[#This Row],[Betyg
0.00-10.00]],2)&amp;" är orimligt lågt för placeringen "&amp;Tabell2[[#This Row],[Placering]]&amp;" av "&amp;$J$59&amp;" bidrag.",IF(Tabell2[[#This Row],[Betyg
0.00-10.00]]-Tabell2[[#This Row],[Målbetyg]]&gt;1,"Betyget "&amp;FIXED(Tabell2[[#This Row],[Betyg
0.00-10.00]],2)&amp;" är orimligt högt för placeringen "&amp;Tabell2[[#This Row],[Placering]]&amp;" av "&amp;$J$59&amp;" bidrag.",IF(LEN(VLOOKUP(Tabell2[[#This Row],[Betyg 0-10]],$G$60:$R$70,12,FALSE))&gt;0,VLOOKUP(Tabell2[[#This Row],[Betyg 0-10]],$G$60:$R$70,12,FALSE),IF(COUNTIF(Tabell2[Betyg
0.00-10.00],Tabell2[[#This Row],[Betyg
0.00-10.00]])&gt;1,"Du har gett betyget "&amp;FIXED(Tabell2[[#This Row],[Betyg
0.00-10.00]],2)&amp;" till mer än ett bidrag.","")))))</f>
        <v>Betyg saknas.</v>
      </c>
    </row>
    <row r="22" spans="1:17" ht="15" thickTop="1" thickBot="1" x14ac:dyDescent="0.5">
      <c r="A22">
        <v>21</v>
      </c>
      <c r="B22">
        <v>4</v>
      </c>
      <c r="C22" s="20" t="s">
        <v>13</v>
      </c>
      <c r="D22" s="7" t="s">
        <v>14</v>
      </c>
      <c r="E22" s="7" t="s">
        <v>157</v>
      </c>
      <c r="F22" s="7" t="s">
        <v>158</v>
      </c>
      <c r="G22" s="2" t="str">
        <f>IF(ISNUMBER(Tabell2[[#This Row],[Betyg
0.00-10.00]]),_xlfn.RANK.AVG(Tabell2[[#This Row],[Betyg
0.00-10.00]],Tabell2[Betyg
0.00-10.00]),"")</f>
        <v/>
      </c>
      <c r="H22" s="71" t="str">
        <f>IF(ISNUMBER(Tabell2[[#This Row],[Placering]]),10-10*(Tabell2[[#This Row],[Placering]]-0.5)/COUNT(Tabell2[Placering]),"")</f>
        <v/>
      </c>
      <c r="I22" s="70"/>
      <c r="J22" s="2" t="str">
        <f>IF(ISNUMBER(Tabell2[[#This Row],[Betyg
0.00-10.00]]),MAX(0,MIN(10,ROUND(Tabell2[[#This Row],[Betyg
0.00-10.00]],0))),"")</f>
        <v/>
      </c>
      <c r="K22" s="5" t="str">
        <f>IF(ISNUMBER(Tabell2[[#This Row],[Betyg 0-10]]),MIN(2,MAX(0,Tabell2[[#This Row],[Betyg 0-10]])),"")</f>
        <v/>
      </c>
      <c r="L22" s="6" t="str">
        <f>IF(ISNUMBER(Tabell2[[#This Row],[Betyg 0-10]]),MIN(2,MAX(0,Tabell2[[#This Row],[Betyg 0-10]]-2)),"")</f>
        <v/>
      </c>
      <c r="M22" s="6" t="str">
        <f>IF(ISNUMBER(Tabell2[[#This Row],[Betyg 0-10]]),MIN(2,MAX(0,Tabell2[[#This Row],[Betyg 0-10]]-4)),"")</f>
        <v/>
      </c>
      <c r="N22" s="6" t="str">
        <f>IF(ISNUMBER(Tabell2[[#This Row],[Betyg 0-10]]),MIN(2,MAX(0,Tabell2[[#This Row],[Betyg 0-10]]-6)),"")</f>
        <v/>
      </c>
      <c r="O22" s="6" t="str">
        <f>IF(ISNUMBER(Tabell2[[#This Row],[Betyg 0-10]]),MIN(2,MAX(0,Tabell2[[#This Row],[Betyg 0-10]]-8)),"")</f>
        <v/>
      </c>
      <c r="P22" s="24"/>
      <c r="Q22" s="7" t="str">
        <f>IF(NOT(ISNUMBER(Tabell2[[#This Row],[Betyg
0.00-10.00]])),"Betyg saknas.",IF(Tabell2[[#This Row],[Betyg
0.00-10.00]]-Tabell2[[#This Row],[Målbetyg]]&lt;-1,"Betyget "&amp;FIXED(Tabell2[[#This Row],[Betyg
0.00-10.00]],2)&amp;" är orimligt lågt för placeringen "&amp;Tabell2[[#This Row],[Placering]]&amp;" av "&amp;$J$59&amp;" bidrag.",IF(Tabell2[[#This Row],[Betyg
0.00-10.00]]-Tabell2[[#This Row],[Målbetyg]]&gt;1,"Betyget "&amp;FIXED(Tabell2[[#This Row],[Betyg
0.00-10.00]],2)&amp;" är orimligt högt för placeringen "&amp;Tabell2[[#This Row],[Placering]]&amp;" av "&amp;$J$59&amp;" bidrag.",IF(LEN(VLOOKUP(Tabell2[[#This Row],[Betyg 0-10]],$G$60:$R$70,12,FALSE))&gt;0,VLOOKUP(Tabell2[[#This Row],[Betyg 0-10]],$G$60:$R$70,12,FALSE),IF(COUNTIF(Tabell2[Betyg
0.00-10.00],Tabell2[[#This Row],[Betyg
0.00-10.00]])&gt;1,"Du har gett betyget "&amp;FIXED(Tabell2[[#This Row],[Betyg
0.00-10.00]],2)&amp;" till mer än ett bidrag.","")))))</f>
        <v>Betyg saknas.</v>
      </c>
    </row>
    <row r="23" spans="1:17" ht="15" thickTop="1" thickBot="1" x14ac:dyDescent="0.5">
      <c r="A23">
        <v>22</v>
      </c>
      <c r="B23">
        <v>4</v>
      </c>
      <c r="C23" s="20" t="s">
        <v>64</v>
      </c>
      <c r="D23" s="7" t="s">
        <v>65</v>
      </c>
      <c r="E23" s="7" t="s">
        <v>159</v>
      </c>
      <c r="F23" s="7" t="s">
        <v>160</v>
      </c>
      <c r="G23" s="2" t="str">
        <f>IF(ISNUMBER(Tabell2[[#This Row],[Betyg
0.00-10.00]]),_xlfn.RANK.AVG(Tabell2[[#This Row],[Betyg
0.00-10.00]],Tabell2[Betyg
0.00-10.00]),"")</f>
        <v/>
      </c>
      <c r="H23" s="71" t="str">
        <f>IF(ISNUMBER(Tabell2[[#This Row],[Placering]]),10-10*(Tabell2[[#This Row],[Placering]]-0.5)/COUNT(Tabell2[Placering]),"")</f>
        <v/>
      </c>
      <c r="I23" s="70"/>
      <c r="J23" s="2" t="str">
        <f>IF(ISNUMBER(Tabell2[[#This Row],[Betyg
0.00-10.00]]),MAX(0,MIN(10,ROUND(Tabell2[[#This Row],[Betyg
0.00-10.00]],0))),"")</f>
        <v/>
      </c>
      <c r="K23" s="5" t="str">
        <f>IF(ISNUMBER(Tabell2[[#This Row],[Betyg 0-10]]),MIN(2,MAX(0,Tabell2[[#This Row],[Betyg 0-10]])),"")</f>
        <v/>
      </c>
      <c r="L23" s="6" t="str">
        <f>IF(ISNUMBER(Tabell2[[#This Row],[Betyg 0-10]]),MIN(2,MAX(0,Tabell2[[#This Row],[Betyg 0-10]]-2)),"")</f>
        <v/>
      </c>
      <c r="M23" s="6" t="str">
        <f>IF(ISNUMBER(Tabell2[[#This Row],[Betyg 0-10]]),MIN(2,MAX(0,Tabell2[[#This Row],[Betyg 0-10]]-4)),"")</f>
        <v/>
      </c>
      <c r="N23" s="6" t="str">
        <f>IF(ISNUMBER(Tabell2[[#This Row],[Betyg 0-10]]),MIN(2,MAX(0,Tabell2[[#This Row],[Betyg 0-10]]-6)),"")</f>
        <v/>
      </c>
      <c r="O23" s="6" t="str">
        <f>IF(ISNUMBER(Tabell2[[#This Row],[Betyg 0-10]]),MIN(2,MAX(0,Tabell2[[#This Row],[Betyg 0-10]]-8)),"")</f>
        <v/>
      </c>
      <c r="P23" s="24"/>
      <c r="Q23" s="7" t="str">
        <f>IF(NOT(ISNUMBER(Tabell2[[#This Row],[Betyg
0.00-10.00]])),"Betyg saknas.",IF(Tabell2[[#This Row],[Betyg
0.00-10.00]]-Tabell2[[#This Row],[Målbetyg]]&lt;-1,"Betyget "&amp;FIXED(Tabell2[[#This Row],[Betyg
0.00-10.00]],2)&amp;" är orimligt lågt för placeringen "&amp;Tabell2[[#This Row],[Placering]]&amp;" av "&amp;$J$59&amp;" bidrag.",IF(Tabell2[[#This Row],[Betyg
0.00-10.00]]-Tabell2[[#This Row],[Målbetyg]]&gt;1,"Betyget "&amp;FIXED(Tabell2[[#This Row],[Betyg
0.00-10.00]],2)&amp;" är orimligt högt för placeringen "&amp;Tabell2[[#This Row],[Placering]]&amp;" av "&amp;$J$59&amp;" bidrag.",IF(LEN(VLOOKUP(Tabell2[[#This Row],[Betyg 0-10]],$G$60:$R$70,12,FALSE))&gt;0,VLOOKUP(Tabell2[[#This Row],[Betyg 0-10]],$G$60:$R$70,12,FALSE),IF(COUNTIF(Tabell2[Betyg
0.00-10.00],Tabell2[[#This Row],[Betyg
0.00-10.00]])&gt;1,"Du har gett betyget "&amp;FIXED(Tabell2[[#This Row],[Betyg
0.00-10.00]],2)&amp;" till mer än ett bidrag.","")))))</f>
        <v>Betyg saknas.</v>
      </c>
    </row>
    <row r="24" spans="1:17" ht="15" thickTop="1" thickBot="1" x14ac:dyDescent="0.5">
      <c r="A24">
        <v>23</v>
      </c>
      <c r="B24">
        <v>4</v>
      </c>
      <c r="C24" s="20" t="s">
        <v>103</v>
      </c>
      <c r="D24" s="7" t="s">
        <v>102</v>
      </c>
      <c r="E24" s="7" t="s">
        <v>161</v>
      </c>
      <c r="F24" s="7" t="s">
        <v>162</v>
      </c>
      <c r="G24" s="2" t="str">
        <f>IF(ISNUMBER(Tabell2[[#This Row],[Betyg
0.00-10.00]]),_xlfn.RANK.AVG(Tabell2[[#This Row],[Betyg
0.00-10.00]],Tabell2[Betyg
0.00-10.00]),"")</f>
        <v/>
      </c>
      <c r="H24" s="71" t="str">
        <f>IF(ISNUMBER(Tabell2[[#This Row],[Placering]]),10-10*(Tabell2[[#This Row],[Placering]]-0.5)/COUNT(Tabell2[Placering]),"")</f>
        <v/>
      </c>
      <c r="I24" s="70"/>
      <c r="J24" s="2" t="str">
        <f>IF(ISNUMBER(Tabell2[[#This Row],[Betyg
0.00-10.00]]),MAX(0,MIN(10,ROUND(Tabell2[[#This Row],[Betyg
0.00-10.00]],0))),"")</f>
        <v/>
      </c>
      <c r="K24" s="5" t="str">
        <f>IF(ISNUMBER(Tabell2[[#This Row],[Betyg 0-10]]),MIN(2,MAX(0,Tabell2[[#This Row],[Betyg 0-10]])),"")</f>
        <v/>
      </c>
      <c r="L24" s="6" t="str">
        <f>IF(ISNUMBER(Tabell2[[#This Row],[Betyg 0-10]]),MIN(2,MAX(0,Tabell2[[#This Row],[Betyg 0-10]]-2)),"")</f>
        <v/>
      </c>
      <c r="M24" s="6" t="str">
        <f>IF(ISNUMBER(Tabell2[[#This Row],[Betyg 0-10]]),MIN(2,MAX(0,Tabell2[[#This Row],[Betyg 0-10]]-4)),"")</f>
        <v/>
      </c>
      <c r="N24" s="6" t="str">
        <f>IF(ISNUMBER(Tabell2[[#This Row],[Betyg 0-10]]),MIN(2,MAX(0,Tabell2[[#This Row],[Betyg 0-10]]-6)),"")</f>
        <v/>
      </c>
      <c r="O24" s="6" t="str">
        <f>IF(ISNUMBER(Tabell2[[#This Row],[Betyg 0-10]]),MIN(2,MAX(0,Tabell2[[#This Row],[Betyg 0-10]]-8)),"")</f>
        <v/>
      </c>
      <c r="P24" s="24"/>
      <c r="Q24" s="7" t="str">
        <f>IF(NOT(ISNUMBER(Tabell2[[#This Row],[Betyg
0.00-10.00]])),"Betyg saknas.",IF(Tabell2[[#This Row],[Betyg
0.00-10.00]]-Tabell2[[#This Row],[Målbetyg]]&lt;-1,"Betyget "&amp;FIXED(Tabell2[[#This Row],[Betyg
0.00-10.00]],2)&amp;" är orimligt lågt för placeringen "&amp;Tabell2[[#This Row],[Placering]]&amp;" av "&amp;$J$59&amp;" bidrag.",IF(Tabell2[[#This Row],[Betyg
0.00-10.00]]-Tabell2[[#This Row],[Målbetyg]]&gt;1,"Betyget "&amp;FIXED(Tabell2[[#This Row],[Betyg
0.00-10.00]],2)&amp;" är orimligt högt för placeringen "&amp;Tabell2[[#This Row],[Placering]]&amp;" av "&amp;$J$59&amp;" bidrag.",IF(LEN(VLOOKUP(Tabell2[[#This Row],[Betyg 0-10]],$G$60:$R$70,12,FALSE))&gt;0,VLOOKUP(Tabell2[[#This Row],[Betyg 0-10]],$G$60:$R$70,12,FALSE),IF(COUNTIF(Tabell2[Betyg
0.00-10.00],Tabell2[[#This Row],[Betyg
0.00-10.00]])&gt;1,"Du har gett betyget "&amp;FIXED(Tabell2[[#This Row],[Betyg
0.00-10.00]],2)&amp;" till mer än ett bidrag.","")))))</f>
        <v>Betyg saknas.</v>
      </c>
    </row>
    <row r="25" spans="1:17" ht="15" thickTop="1" thickBot="1" x14ac:dyDescent="0.5">
      <c r="A25">
        <v>24</v>
      </c>
      <c r="B25">
        <v>4</v>
      </c>
      <c r="C25" s="20" t="s">
        <v>56</v>
      </c>
      <c r="D25" s="7" t="s">
        <v>57</v>
      </c>
      <c r="E25" s="7" t="s">
        <v>163</v>
      </c>
      <c r="F25" s="7" t="s">
        <v>164</v>
      </c>
      <c r="G25" s="2" t="str">
        <f>IF(ISNUMBER(Tabell2[[#This Row],[Betyg
0.00-10.00]]),_xlfn.RANK.AVG(Tabell2[[#This Row],[Betyg
0.00-10.00]],Tabell2[Betyg
0.00-10.00]),"")</f>
        <v/>
      </c>
      <c r="H25" s="71" t="str">
        <f>IF(ISNUMBER(Tabell2[[#This Row],[Placering]]),10-10*(Tabell2[[#This Row],[Placering]]-0.5)/COUNT(Tabell2[Placering]),"")</f>
        <v/>
      </c>
      <c r="I25" s="70"/>
      <c r="J25" s="2" t="str">
        <f>IF(ISNUMBER(Tabell2[[#This Row],[Betyg
0.00-10.00]]),MAX(0,MIN(10,ROUND(Tabell2[[#This Row],[Betyg
0.00-10.00]],0))),"")</f>
        <v/>
      </c>
      <c r="K25" s="5" t="str">
        <f>IF(ISNUMBER(Tabell2[[#This Row],[Betyg 0-10]]),MIN(2,MAX(0,Tabell2[[#This Row],[Betyg 0-10]])),"")</f>
        <v/>
      </c>
      <c r="L25" s="6" t="str">
        <f>IF(ISNUMBER(Tabell2[[#This Row],[Betyg 0-10]]),MIN(2,MAX(0,Tabell2[[#This Row],[Betyg 0-10]]-2)),"")</f>
        <v/>
      </c>
      <c r="M25" s="6" t="str">
        <f>IF(ISNUMBER(Tabell2[[#This Row],[Betyg 0-10]]),MIN(2,MAX(0,Tabell2[[#This Row],[Betyg 0-10]]-4)),"")</f>
        <v/>
      </c>
      <c r="N25" s="6" t="str">
        <f>IF(ISNUMBER(Tabell2[[#This Row],[Betyg 0-10]]),MIN(2,MAX(0,Tabell2[[#This Row],[Betyg 0-10]]-6)),"")</f>
        <v/>
      </c>
      <c r="O25" s="6" t="str">
        <f>IF(ISNUMBER(Tabell2[[#This Row],[Betyg 0-10]]),MIN(2,MAX(0,Tabell2[[#This Row],[Betyg 0-10]]-8)),"")</f>
        <v/>
      </c>
      <c r="P25" s="24"/>
      <c r="Q25" s="7" t="str">
        <f>IF(NOT(ISNUMBER(Tabell2[[#This Row],[Betyg
0.00-10.00]])),"Betyg saknas.",IF(Tabell2[[#This Row],[Betyg
0.00-10.00]]-Tabell2[[#This Row],[Målbetyg]]&lt;-1,"Betyget "&amp;FIXED(Tabell2[[#This Row],[Betyg
0.00-10.00]],2)&amp;" är orimligt lågt för placeringen "&amp;Tabell2[[#This Row],[Placering]]&amp;" av "&amp;$J$59&amp;" bidrag.",IF(Tabell2[[#This Row],[Betyg
0.00-10.00]]-Tabell2[[#This Row],[Målbetyg]]&gt;1,"Betyget "&amp;FIXED(Tabell2[[#This Row],[Betyg
0.00-10.00]],2)&amp;" är orimligt högt för placeringen "&amp;Tabell2[[#This Row],[Placering]]&amp;" av "&amp;$J$59&amp;" bidrag.",IF(LEN(VLOOKUP(Tabell2[[#This Row],[Betyg 0-10]],$G$60:$R$70,12,FALSE))&gt;0,VLOOKUP(Tabell2[[#This Row],[Betyg 0-10]],$G$60:$R$70,12,FALSE),IF(COUNTIF(Tabell2[Betyg
0.00-10.00],Tabell2[[#This Row],[Betyg
0.00-10.00]])&gt;1,"Du har gett betyget "&amp;FIXED(Tabell2[[#This Row],[Betyg
0.00-10.00]],2)&amp;" till mer än ett bidrag.","")))))</f>
        <v>Betyg saknas.</v>
      </c>
    </row>
    <row r="26" spans="1:17" ht="15" thickTop="1" thickBot="1" x14ac:dyDescent="0.5">
      <c r="A26">
        <v>25</v>
      </c>
      <c r="B26">
        <v>4</v>
      </c>
      <c r="C26" s="20" t="s">
        <v>66</v>
      </c>
      <c r="D26" s="7" t="s">
        <v>67</v>
      </c>
      <c r="E26" s="7" t="s">
        <v>150</v>
      </c>
      <c r="F26" s="7" t="s">
        <v>151</v>
      </c>
      <c r="G26" s="2" t="str">
        <f>IF(ISNUMBER(Tabell2[[#This Row],[Betyg
0.00-10.00]]),_xlfn.RANK.AVG(Tabell2[[#This Row],[Betyg
0.00-10.00]],Tabell2[Betyg
0.00-10.00]),"")</f>
        <v/>
      </c>
      <c r="H26" s="71" t="str">
        <f>IF(ISNUMBER(Tabell2[[#This Row],[Placering]]),10-10*(Tabell2[[#This Row],[Placering]]-0.5)/COUNT(Tabell2[Placering]),"")</f>
        <v/>
      </c>
      <c r="I26" s="70"/>
      <c r="J26" s="2" t="str">
        <f>IF(ISNUMBER(Tabell2[[#This Row],[Betyg
0.00-10.00]]),MAX(0,MIN(10,ROUND(Tabell2[[#This Row],[Betyg
0.00-10.00]],0))),"")</f>
        <v/>
      </c>
      <c r="K26" s="5" t="str">
        <f>IF(ISNUMBER(Tabell2[[#This Row],[Betyg 0-10]]),MIN(2,MAX(0,Tabell2[[#This Row],[Betyg 0-10]])),"")</f>
        <v/>
      </c>
      <c r="L26" s="6" t="str">
        <f>IF(ISNUMBER(Tabell2[[#This Row],[Betyg 0-10]]),MIN(2,MAX(0,Tabell2[[#This Row],[Betyg 0-10]]-2)),"")</f>
        <v/>
      </c>
      <c r="M26" s="6" t="str">
        <f>IF(ISNUMBER(Tabell2[[#This Row],[Betyg 0-10]]),MIN(2,MAX(0,Tabell2[[#This Row],[Betyg 0-10]]-4)),"")</f>
        <v/>
      </c>
      <c r="N26" s="6" t="str">
        <f>IF(ISNUMBER(Tabell2[[#This Row],[Betyg 0-10]]),MIN(2,MAX(0,Tabell2[[#This Row],[Betyg 0-10]]-6)),"")</f>
        <v/>
      </c>
      <c r="O26" s="6" t="str">
        <f>IF(ISNUMBER(Tabell2[[#This Row],[Betyg 0-10]]),MIN(2,MAX(0,Tabell2[[#This Row],[Betyg 0-10]]-8)),"")</f>
        <v/>
      </c>
      <c r="P26" s="24"/>
      <c r="Q26" s="7" t="str">
        <f>IF(NOT(ISNUMBER(Tabell2[[#This Row],[Betyg
0.00-10.00]])),"Betyg saknas.",IF(Tabell2[[#This Row],[Betyg
0.00-10.00]]-Tabell2[[#This Row],[Målbetyg]]&lt;-1,"Betyget "&amp;FIXED(Tabell2[[#This Row],[Betyg
0.00-10.00]],2)&amp;" är orimligt lågt för placeringen "&amp;Tabell2[[#This Row],[Placering]]&amp;" av "&amp;$J$59&amp;" bidrag.",IF(Tabell2[[#This Row],[Betyg
0.00-10.00]]-Tabell2[[#This Row],[Målbetyg]]&gt;1,"Betyget "&amp;FIXED(Tabell2[[#This Row],[Betyg
0.00-10.00]],2)&amp;" är orimligt högt för placeringen "&amp;Tabell2[[#This Row],[Placering]]&amp;" av "&amp;$J$59&amp;" bidrag.",IF(LEN(VLOOKUP(Tabell2[[#This Row],[Betyg 0-10]],$G$60:$R$70,12,FALSE))&gt;0,VLOOKUP(Tabell2[[#This Row],[Betyg 0-10]],$G$60:$R$70,12,FALSE),IF(COUNTIF(Tabell2[Betyg
0.00-10.00],Tabell2[[#This Row],[Betyg
0.00-10.00]])&gt;1,"Du har gett betyget "&amp;FIXED(Tabell2[[#This Row],[Betyg
0.00-10.00]],2)&amp;" till mer än ett bidrag.","")))))</f>
        <v>Betyg saknas.</v>
      </c>
    </row>
    <row r="27" spans="1:17" ht="15" thickTop="1" thickBot="1" x14ac:dyDescent="0.5">
      <c r="A27">
        <v>26</v>
      </c>
      <c r="B27">
        <v>5</v>
      </c>
      <c r="C27" s="20" t="s">
        <v>42</v>
      </c>
      <c r="D27" s="7" t="s">
        <v>43</v>
      </c>
      <c r="E27" s="7" t="s">
        <v>165</v>
      </c>
      <c r="F27" s="7" t="s">
        <v>166</v>
      </c>
      <c r="G27" s="2" t="str">
        <f>IF(ISNUMBER(Tabell2[[#This Row],[Betyg
0.00-10.00]]),_xlfn.RANK.AVG(Tabell2[[#This Row],[Betyg
0.00-10.00]],Tabell2[Betyg
0.00-10.00]),"")</f>
        <v/>
      </c>
      <c r="H27" s="71" t="str">
        <f>IF(ISNUMBER(Tabell2[[#This Row],[Placering]]),10-10*(Tabell2[[#This Row],[Placering]]-0.5)/COUNT(Tabell2[Placering]),"")</f>
        <v/>
      </c>
      <c r="I27" s="70"/>
      <c r="J27" s="2" t="str">
        <f>IF(ISNUMBER(Tabell2[[#This Row],[Betyg
0.00-10.00]]),MAX(0,MIN(10,ROUND(Tabell2[[#This Row],[Betyg
0.00-10.00]],0))),"")</f>
        <v/>
      </c>
      <c r="K27" s="5" t="str">
        <f>IF(ISNUMBER(Tabell2[[#This Row],[Betyg 0-10]]),MIN(2,MAX(0,Tabell2[[#This Row],[Betyg 0-10]])),"")</f>
        <v/>
      </c>
      <c r="L27" s="6" t="str">
        <f>IF(ISNUMBER(Tabell2[[#This Row],[Betyg 0-10]]),MIN(2,MAX(0,Tabell2[[#This Row],[Betyg 0-10]]-2)),"")</f>
        <v/>
      </c>
      <c r="M27" s="6" t="str">
        <f>IF(ISNUMBER(Tabell2[[#This Row],[Betyg 0-10]]),MIN(2,MAX(0,Tabell2[[#This Row],[Betyg 0-10]]-4)),"")</f>
        <v/>
      </c>
      <c r="N27" s="6" t="str">
        <f>IF(ISNUMBER(Tabell2[[#This Row],[Betyg 0-10]]),MIN(2,MAX(0,Tabell2[[#This Row],[Betyg 0-10]]-6)),"")</f>
        <v/>
      </c>
      <c r="O27" s="6" t="str">
        <f>IF(ISNUMBER(Tabell2[[#This Row],[Betyg 0-10]]),MIN(2,MAX(0,Tabell2[[#This Row],[Betyg 0-10]]-8)),"")</f>
        <v/>
      </c>
      <c r="P27" s="24"/>
      <c r="Q27" s="7" t="str">
        <f>IF(NOT(ISNUMBER(Tabell2[[#This Row],[Betyg
0.00-10.00]])),"Betyg saknas.",IF(Tabell2[[#This Row],[Betyg
0.00-10.00]]-Tabell2[[#This Row],[Målbetyg]]&lt;-1,"Betyget "&amp;FIXED(Tabell2[[#This Row],[Betyg
0.00-10.00]],2)&amp;" är orimligt lågt för placeringen "&amp;Tabell2[[#This Row],[Placering]]&amp;" av "&amp;$J$59&amp;" bidrag.",IF(Tabell2[[#This Row],[Betyg
0.00-10.00]]-Tabell2[[#This Row],[Målbetyg]]&gt;1,"Betyget "&amp;FIXED(Tabell2[[#This Row],[Betyg
0.00-10.00]],2)&amp;" är orimligt högt för placeringen "&amp;Tabell2[[#This Row],[Placering]]&amp;" av "&amp;$J$59&amp;" bidrag.",IF(LEN(VLOOKUP(Tabell2[[#This Row],[Betyg 0-10]],$G$60:$R$70,12,FALSE))&gt;0,VLOOKUP(Tabell2[[#This Row],[Betyg 0-10]],$G$60:$R$70,12,FALSE),IF(COUNTIF(Tabell2[Betyg
0.00-10.00],Tabell2[[#This Row],[Betyg
0.00-10.00]])&gt;1,"Du har gett betyget "&amp;FIXED(Tabell2[[#This Row],[Betyg
0.00-10.00]],2)&amp;" till mer än ett bidrag.","")))))</f>
        <v>Betyg saknas.</v>
      </c>
    </row>
    <row r="28" spans="1:17" ht="15" thickTop="1" thickBot="1" x14ac:dyDescent="0.5">
      <c r="A28">
        <v>27</v>
      </c>
      <c r="B28">
        <v>5</v>
      </c>
      <c r="C28" s="20" t="s">
        <v>15</v>
      </c>
      <c r="D28" s="7" t="s">
        <v>16</v>
      </c>
      <c r="E28" s="7" t="s">
        <v>167</v>
      </c>
      <c r="F28" s="7" t="s">
        <v>168</v>
      </c>
      <c r="G28" s="2" t="str">
        <f>IF(ISNUMBER(Tabell2[[#This Row],[Betyg
0.00-10.00]]),_xlfn.RANK.AVG(Tabell2[[#This Row],[Betyg
0.00-10.00]],Tabell2[Betyg
0.00-10.00]),"")</f>
        <v/>
      </c>
      <c r="H28" s="71" t="str">
        <f>IF(ISNUMBER(Tabell2[[#This Row],[Placering]]),10-10*(Tabell2[[#This Row],[Placering]]-0.5)/COUNT(Tabell2[Placering]),"")</f>
        <v/>
      </c>
      <c r="I28" s="70"/>
      <c r="J28" s="2" t="str">
        <f>IF(ISNUMBER(Tabell2[[#This Row],[Betyg
0.00-10.00]]),MAX(0,MIN(10,ROUND(Tabell2[[#This Row],[Betyg
0.00-10.00]],0))),"")</f>
        <v/>
      </c>
      <c r="K28" s="5" t="str">
        <f>IF(ISNUMBER(Tabell2[[#This Row],[Betyg 0-10]]),MIN(2,MAX(0,Tabell2[[#This Row],[Betyg 0-10]])),"")</f>
        <v/>
      </c>
      <c r="L28" s="6" t="str">
        <f>IF(ISNUMBER(Tabell2[[#This Row],[Betyg 0-10]]),MIN(2,MAX(0,Tabell2[[#This Row],[Betyg 0-10]]-2)),"")</f>
        <v/>
      </c>
      <c r="M28" s="6" t="str">
        <f>IF(ISNUMBER(Tabell2[[#This Row],[Betyg 0-10]]),MIN(2,MAX(0,Tabell2[[#This Row],[Betyg 0-10]]-4)),"")</f>
        <v/>
      </c>
      <c r="N28" s="6" t="str">
        <f>IF(ISNUMBER(Tabell2[[#This Row],[Betyg 0-10]]),MIN(2,MAX(0,Tabell2[[#This Row],[Betyg 0-10]]-6)),"")</f>
        <v/>
      </c>
      <c r="O28" s="6" t="str">
        <f>IF(ISNUMBER(Tabell2[[#This Row],[Betyg 0-10]]),MIN(2,MAX(0,Tabell2[[#This Row],[Betyg 0-10]]-8)),"")</f>
        <v/>
      </c>
      <c r="P28" s="24"/>
      <c r="Q28" s="7" t="str">
        <f>IF(NOT(ISNUMBER(Tabell2[[#This Row],[Betyg
0.00-10.00]])),"Betyg saknas.",IF(Tabell2[[#This Row],[Betyg
0.00-10.00]]-Tabell2[[#This Row],[Målbetyg]]&lt;-1,"Betyget "&amp;FIXED(Tabell2[[#This Row],[Betyg
0.00-10.00]],2)&amp;" är orimligt lågt för placeringen "&amp;Tabell2[[#This Row],[Placering]]&amp;" av "&amp;$J$59&amp;" bidrag.",IF(Tabell2[[#This Row],[Betyg
0.00-10.00]]-Tabell2[[#This Row],[Målbetyg]]&gt;1,"Betyget "&amp;FIXED(Tabell2[[#This Row],[Betyg
0.00-10.00]],2)&amp;" är orimligt högt för placeringen "&amp;Tabell2[[#This Row],[Placering]]&amp;" av "&amp;$J$59&amp;" bidrag.",IF(LEN(VLOOKUP(Tabell2[[#This Row],[Betyg 0-10]],$G$60:$R$70,12,FALSE))&gt;0,VLOOKUP(Tabell2[[#This Row],[Betyg 0-10]],$G$60:$R$70,12,FALSE),IF(COUNTIF(Tabell2[Betyg
0.00-10.00],Tabell2[[#This Row],[Betyg
0.00-10.00]])&gt;1,"Du har gett betyget "&amp;FIXED(Tabell2[[#This Row],[Betyg
0.00-10.00]],2)&amp;" till mer än ett bidrag.","")))))</f>
        <v>Betyg saknas.</v>
      </c>
    </row>
    <row r="29" spans="1:17" ht="15" thickTop="1" thickBot="1" x14ac:dyDescent="0.5">
      <c r="A29">
        <v>28</v>
      </c>
      <c r="B29">
        <v>5</v>
      </c>
      <c r="C29" s="20" t="s">
        <v>35</v>
      </c>
      <c r="D29" s="7" t="s">
        <v>36</v>
      </c>
      <c r="E29" s="7" t="s">
        <v>169</v>
      </c>
      <c r="F29" s="7" t="s">
        <v>170</v>
      </c>
      <c r="G29" s="2" t="str">
        <f>IF(ISNUMBER(Tabell2[[#This Row],[Betyg
0.00-10.00]]),_xlfn.RANK.AVG(Tabell2[[#This Row],[Betyg
0.00-10.00]],Tabell2[Betyg
0.00-10.00]),"")</f>
        <v/>
      </c>
      <c r="H29" s="71" t="str">
        <f>IF(ISNUMBER(Tabell2[[#This Row],[Placering]]),10-10*(Tabell2[[#This Row],[Placering]]-0.5)/COUNT(Tabell2[Placering]),"")</f>
        <v/>
      </c>
      <c r="I29" s="70"/>
      <c r="J29" s="2" t="str">
        <f>IF(ISNUMBER(Tabell2[[#This Row],[Betyg
0.00-10.00]]),MAX(0,MIN(10,ROUND(Tabell2[[#This Row],[Betyg
0.00-10.00]],0))),"")</f>
        <v/>
      </c>
      <c r="K29" s="5" t="str">
        <f>IF(ISNUMBER(Tabell2[[#This Row],[Betyg 0-10]]),MIN(2,MAX(0,Tabell2[[#This Row],[Betyg 0-10]])),"")</f>
        <v/>
      </c>
      <c r="L29" s="6" t="str">
        <f>IF(ISNUMBER(Tabell2[[#This Row],[Betyg 0-10]]),MIN(2,MAX(0,Tabell2[[#This Row],[Betyg 0-10]]-2)),"")</f>
        <v/>
      </c>
      <c r="M29" s="6" t="str">
        <f>IF(ISNUMBER(Tabell2[[#This Row],[Betyg 0-10]]),MIN(2,MAX(0,Tabell2[[#This Row],[Betyg 0-10]]-4)),"")</f>
        <v/>
      </c>
      <c r="N29" s="6" t="str">
        <f>IF(ISNUMBER(Tabell2[[#This Row],[Betyg 0-10]]),MIN(2,MAX(0,Tabell2[[#This Row],[Betyg 0-10]]-6)),"")</f>
        <v/>
      </c>
      <c r="O29" s="6" t="str">
        <f>IF(ISNUMBER(Tabell2[[#This Row],[Betyg 0-10]]),MIN(2,MAX(0,Tabell2[[#This Row],[Betyg 0-10]]-8)),"")</f>
        <v/>
      </c>
      <c r="P29" s="24"/>
      <c r="Q29" s="7" t="str">
        <f>IF(NOT(ISNUMBER(Tabell2[[#This Row],[Betyg
0.00-10.00]])),"Betyg saknas.",IF(Tabell2[[#This Row],[Betyg
0.00-10.00]]-Tabell2[[#This Row],[Målbetyg]]&lt;-1,"Betyget "&amp;FIXED(Tabell2[[#This Row],[Betyg
0.00-10.00]],2)&amp;" är orimligt lågt för placeringen "&amp;Tabell2[[#This Row],[Placering]]&amp;" av "&amp;$J$59&amp;" bidrag.",IF(Tabell2[[#This Row],[Betyg
0.00-10.00]]-Tabell2[[#This Row],[Målbetyg]]&gt;1,"Betyget "&amp;FIXED(Tabell2[[#This Row],[Betyg
0.00-10.00]],2)&amp;" är orimligt högt för placeringen "&amp;Tabell2[[#This Row],[Placering]]&amp;" av "&amp;$J$59&amp;" bidrag.",IF(LEN(VLOOKUP(Tabell2[[#This Row],[Betyg 0-10]],$G$60:$R$70,12,FALSE))&gt;0,VLOOKUP(Tabell2[[#This Row],[Betyg 0-10]],$G$60:$R$70,12,FALSE),IF(COUNTIF(Tabell2[Betyg
0.00-10.00],Tabell2[[#This Row],[Betyg
0.00-10.00]])&gt;1,"Du har gett betyget "&amp;FIXED(Tabell2[[#This Row],[Betyg
0.00-10.00]],2)&amp;" till mer än ett bidrag.","")))))</f>
        <v>Betyg saknas.</v>
      </c>
    </row>
    <row r="30" spans="1:17" ht="15" thickTop="1" thickBot="1" x14ac:dyDescent="0.5">
      <c r="A30">
        <v>29</v>
      </c>
      <c r="B30">
        <v>5</v>
      </c>
      <c r="C30" s="20" t="s">
        <v>68</v>
      </c>
      <c r="D30" s="7" t="s">
        <v>69</v>
      </c>
      <c r="E30" s="7" t="s">
        <v>171</v>
      </c>
      <c r="F30" s="7" t="s">
        <v>172</v>
      </c>
      <c r="G30" s="2" t="str">
        <f>IF(ISNUMBER(Tabell2[[#This Row],[Betyg
0.00-10.00]]),_xlfn.RANK.AVG(Tabell2[[#This Row],[Betyg
0.00-10.00]],Tabell2[Betyg
0.00-10.00]),"")</f>
        <v/>
      </c>
      <c r="H30" s="71" t="str">
        <f>IF(ISNUMBER(Tabell2[[#This Row],[Placering]]),10-10*(Tabell2[[#This Row],[Placering]]-0.5)/COUNT(Tabell2[Placering]),"")</f>
        <v/>
      </c>
      <c r="I30" s="70"/>
      <c r="J30" s="2" t="str">
        <f>IF(ISNUMBER(Tabell2[[#This Row],[Betyg
0.00-10.00]]),MAX(0,MIN(10,ROUND(Tabell2[[#This Row],[Betyg
0.00-10.00]],0))),"")</f>
        <v/>
      </c>
      <c r="K30" s="5" t="str">
        <f>IF(ISNUMBER(Tabell2[[#This Row],[Betyg 0-10]]),MIN(2,MAX(0,Tabell2[[#This Row],[Betyg 0-10]])),"")</f>
        <v/>
      </c>
      <c r="L30" s="6" t="str">
        <f>IF(ISNUMBER(Tabell2[[#This Row],[Betyg 0-10]]),MIN(2,MAX(0,Tabell2[[#This Row],[Betyg 0-10]]-2)),"")</f>
        <v/>
      </c>
      <c r="M30" s="6" t="str">
        <f>IF(ISNUMBER(Tabell2[[#This Row],[Betyg 0-10]]),MIN(2,MAX(0,Tabell2[[#This Row],[Betyg 0-10]]-4)),"")</f>
        <v/>
      </c>
      <c r="N30" s="6" t="str">
        <f>IF(ISNUMBER(Tabell2[[#This Row],[Betyg 0-10]]),MIN(2,MAX(0,Tabell2[[#This Row],[Betyg 0-10]]-6)),"")</f>
        <v/>
      </c>
      <c r="O30" s="6" t="str">
        <f>IF(ISNUMBER(Tabell2[[#This Row],[Betyg 0-10]]),MIN(2,MAX(0,Tabell2[[#This Row],[Betyg 0-10]]-8)),"")</f>
        <v/>
      </c>
      <c r="P30" s="24"/>
      <c r="Q30" s="7" t="str">
        <f>IF(NOT(ISNUMBER(Tabell2[[#This Row],[Betyg
0.00-10.00]])),"Betyg saknas.",IF(Tabell2[[#This Row],[Betyg
0.00-10.00]]-Tabell2[[#This Row],[Målbetyg]]&lt;-1,"Betyget "&amp;FIXED(Tabell2[[#This Row],[Betyg
0.00-10.00]],2)&amp;" är orimligt lågt för placeringen "&amp;Tabell2[[#This Row],[Placering]]&amp;" av "&amp;$J$59&amp;" bidrag.",IF(Tabell2[[#This Row],[Betyg
0.00-10.00]]-Tabell2[[#This Row],[Målbetyg]]&gt;1,"Betyget "&amp;FIXED(Tabell2[[#This Row],[Betyg
0.00-10.00]],2)&amp;" är orimligt högt för placeringen "&amp;Tabell2[[#This Row],[Placering]]&amp;" av "&amp;$J$59&amp;" bidrag.",IF(LEN(VLOOKUP(Tabell2[[#This Row],[Betyg 0-10]],$G$60:$R$70,12,FALSE))&gt;0,VLOOKUP(Tabell2[[#This Row],[Betyg 0-10]],$G$60:$R$70,12,FALSE),IF(COUNTIF(Tabell2[Betyg
0.00-10.00],Tabell2[[#This Row],[Betyg
0.00-10.00]])&gt;1,"Du har gett betyget "&amp;FIXED(Tabell2[[#This Row],[Betyg
0.00-10.00]],2)&amp;" till mer än ett bidrag.","")))))</f>
        <v>Betyg saknas.</v>
      </c>
    </row>
    <row r="31" spans="1:17" ht="15" thickTop="1" thickBot="1" x14ac:dyDescent="0.5">
      <c r="A31">
        <v>30</v>
      </c>
      <c r="B31">
        <v>5</v>
      </c>
      <c r="C31" s="20" t="s">
        <v>52</v>
      </c>
      <c r="D31" s="7" t="s">
        <v>53</v>
      </c>
      <c r="E31" s="7" t="s">
        <v>142</v>
      </c>
      <c r="F31" s="7" t="s">
        <v>143</v>
      </c>
      <c r="G31" s="2" t="str">
        <f>IF(ISNUMBER(Tabell2[[#This Row],[Betyg
0.00-10.00]]),_xlfn.RANK.AVG(Tabell2[[#This Row],[Betyg
0.00-10.00]],Tabell2[Betyg
0.00-10.00]),"")</f>
        <v/>
      </c>
      <c r="H31" s="71" t="str">
        <f>IF(ISNUMBER(Tabell2[[#This Row],[Placering]]),10-10*(Tabell2[[#This Row],[Placering]]-0.5)/COUNT(Tabell2[Placering]),"")</f>
        <v/>
      </c>
      <c r="I31" s="70"/>
      <c r="J31" s="2" t="str">
        <f>IF(ISNUMBER(Tabell2[[#This Row],[Betyg
0.00-10.00]]),MAX(0,MIN(10,ROUND(Tabell2[[#This Row],[Betyg
0.00-10.00]],0))),"")</f>
        <v/>
      </c>
      <c r="K31" s="5" t="str">
        <f>IF(ISNUMBER(Tabell2[[#This Row],[Betyg 0-10]]),MIN(2,MAX(0,Tabell2[[#This Row],[Betyg 0-10]])),"")</f>
        <v/>
      </c>
      <c r="L31" s="6" t="str">
        <f>IF(ISNUMBER(Tabell2[[#This Row],[Betyg 0-10]]),MIN(2,MAX(0,Tabell2[[#This Row],[Betyg 0-10]]-2)),"")</f>
        <v/>
      </c>
      <c r="M31" s="6" t="str">
        <f>IF(ISNUMBER(Tabell2[[#This Row],[Betyg 0-10]]),MIN(2,MAX(0,Tabell2[[#This Row],[Betyg 0-10]]-4)),"")</f>
        <v/>
      </c>
      <c r="N31" s="6" t="str">
        <f>IF(ISNUMBER(Tabell2[[#This Row],[Betyg 0-10]]),MIN(2,MAX(0,Tabell2[[#This Row],[Betyg 0-10]]-6)),"")</f>
        <v/>
      </c>
      <c r="O31" s="6" t="str">
        <f>IF(ISNUMBER(Tabell2[[#This Row],[Betyg 0-10]]),MIN(2,MAX(0,Tabell2[[#This Row],[Betyg 0-10]]-8)),"")</f>
        <v/>
      </c>
      <c r="P31" s="24"/>
      <c r="Q31" s="7" t="str">
        <f>IF(NOT(ISNUMBER(Tabell2[[#This Row],[Betyg
0.00-10.00]])),"Betyg saknas.",IF(Tabell2[[#This Row],[Betyg
0.00-10.00]]-Tabell2[[#This Row],[Målbetyg]]&lt;-1,"Betyget "&amp;FIXED(Tabell2[[#This Row],[Betyg
0.00-10.00]],2)&amp;" är orimligt lågt för placeringen "&amp;Tabell2[[#This Row],[Placering]]&amp;" av "&amp;$J$59&amp;" bidrag.",IF(Tabell2[[#This Row],[Betyg
0.00-10.00]]-Tabell2[[#This Row],[Målbetyg]]&gt;1,"Betyget "&amp;FIXED(Tabell2[[#This Row],[Betyg
0.00-10.00]],2)&amp;" är orimligt högt för placeringen "&amp;Tabell2[[#This Row],[Placering]]&amp;" av "&amp;$J$59&amp;" bidrag.",IF(LEN(VLOOKUP(Tabell2[[#This Row],[Betyg 0-10]],$G$60:$R$70,12,FALSE))&gt;0,VLOOKUP(Tabell2[[#This Row],[Betyg 0-10]],$G$60:$R$70,12,FALSE),IF(COUNTIF(Tabell2[Betyg
0.00-10.00],Tabell2[[#This Row],[Betyg
0.00-10.00]])&gt;1,"Du har gett betyget "&amp;FIXED(Tabell2[[#This Row],[Betyg
0.00-10.00]],2)&amp;" till mer än ett bidrag.","")))))</f>
        <v>Betyg saknas.</v>
      </c>
    </row>
    <row r="32" spans="1:17" ht="15" thickTop="1" thickBot="1" x14ac:dyDescent="0.5">
      <c r="A32">
        <v>31</v>
      </c>
      <c r="B32">
        <v>5</v>
      </c>
      <c r="C32" s="20" t="s">
        <v>60</v>
      </c>
      <c r="D32" s="7" t="s">
        <v>61</v>
      </c>
      <c r="E32" s="7" t="s">
        <v>173</v>
      </c>
      <c r="F32" s="7" t="s">
        <v>174</v>
      </c>
      <c r="G32" s="2" t="str">
        <f>IF(ISNUMBER(Tabell2[[#This Row],[Betyg
0.00-10.00]]),_xlfn.RANK.AVG(Tabell2[[#This Row],[Betyg
0.00-10.00]],Tabell2[Betyg
0.00-10.00]),"")</f>
        <v/>
      </c>
      <c r="H32" s="71" t="str">
        <f>IF(ISNUMBER(Tabell2[[#This Row],[Placering]]),10-10*(Tabell2[[#This Row],[Placering]]-0.5)/COUNT(Tabell2[Placering]),"")</f>
        <v/>
      </c>
      <c r="I32" s="70"/>
      <c r="J32" s="2" t="str">
        <f>IF(ISNUMBER(Tabell2[[#This Row],[Betyg
0.00-10.00]]),MAX(0,MIN(10,ROUND(Tabell2[[#This Row],[Betyg
0.00-10.00]],0))),"")</f>
        <v/>
      </c>
      <c r="K32" s="5" t="str">
        <f>IF(ISNUMBER(Tabell2[[#This Row],[Betyg 0-10]]),MIN(2,MAX(0,Tabell2[[#This Row],[Betyg 0-10]])),"")</f>
        <v/>
      </c>
      <c r="L32" s="6" t="str">
        <f>IF(ISNUMBER(Tabell2[[#This Row],[Betyg 0-10]]),MIN(2,MAX(0,Tabell2[[#This Row],[Betyg 0-10]]-2)),"")</f>
        <v/>
      </c>
      <c r="M32" s="6" t="str">
        <f>IF(ISNUMBER(Tabell2[[#This Row],[Betyg 0-10]]),MIN(2,MAX(0,Tabell2[[#This Row],[Betyg 0-10]]-4)),"")</f>
        <v/>
      </c>
      <c r="N32" s="6" t="str">
        <f>IF(ISNUMBER(Tabell2[[#This Row],[Betyg 0-10]]),MIN(2,MAX(0,Tabell2[[#This Row],[Betyg 0-10]]-6)),"")</f>
        <v/>
      </c>
      <c r="O32" s="6" t="str">
        <f>IF(ISNUMBER(Tabell2[[#This Row],[Betyg 0-10]]),MIN(2,MAX(0,Tabell2[[#This Row],[Betyg 0-10]]-8)),"")</f>
        <v/>
      </c>
      <c r="P32" s="24"/>
      <c r="Q32" s="7" t="str">
        <f>IF(NOT(ISNUMBER(Tabell2[[#This Row],[Betyg
0.00-10.00]])),"Betyg saknas.",IF(Tabell2[[#This Row],[Betyg
0.00-10.00]]-Tabell2[[#This Row],[Målbetyg]]&lt;-1,"Betyget "&amp;FIXED(Tabell2[[#This Row],[Betyg
0.00-10.00]],2)&amp;" är orimligt lågt för placeringen "&amp;Tabell2[[#This Row],[Placering]]&amp;" av "&amp;$J$59&amp;" bidrag.",IF(Tabell2[[#This Row],[Betyg
0.00-10.00]]-Tabell2[[#This Row],[Målbetyg]]&gt;1,"Betyget "&amp;FIXED(Tabell2[[#This Row],[Betyg
0.00-10.00]],2)&amp;" är orimligt högt för placeringen "&amp;Tabell2[[#This Row],[Placering]]&amp;" av "&amp;$J$59&amp;" bidrag.",IF(LEN(VLOOKUP(Tabell2[[#This Row],[Betyg 0-10]],$G$60:$R$70,12,FALSE))&gt;0,VLOOKUP(Tabell2[[#This Row],[Betyg 0-10]],$G$60:$R$70,12,FALSE),IF(COUNTIF(Tabell2[Betyg
0.00-10.00],Tabell2[[#This Row],[Betyg
0.00-10.00]])&gt;1,"Du har gett betyget "&amp;FIXED(Tabell2[[#This Row],[Betyg
0.00-10.00]],2)&amp;" till mer än ett bidrag.","")))))</f>
        <v>Betyg saknas.</v>
      </c>
    </row>
    <row r="33" spans="1:17" ht="15" thickTop="1" thickBot="1" x14ac:dyDescent="0.5">
      <c r="A33">
        <v>32</v>
      </c>
      <c r="B33">
        <v>6</v>
      </c>
      <c r="C33" s="20" t="s">
        <v>58</v>
      </c>
      <c r="D33" s="7" t="s">
        <v>59</v>
      </c>
      <c r="E33" s="7" t="s">
        <v>175</v>
      </c>
      <c r="F33" s="7" t="s">
        <v>176</v>
      </c>
      <c r="G33" s="2" t="str">
        <f>IF(ISNUMBER(Tabell2[[#This Row],[Betyg
0.00-10.00]]),_xlfn.RANK.AVG(Tabell2[[#This Row],[Betyg
0.00-10.00]],Tabell2[Betyg
0.00-10.00]),"")</f>
        <v/>
      </c>
      <c r="H33" s="71" t="str">
        <f>IF(ISNUMBER(Tabell2[[#This Row],[Placering]]),10-10*(Tabell2[[#This Row],[Placering]]-0.5)/COUNT(Tabell2[Placering]),"")</f>
        <v/>
      </c>
      <c r="I33" s="70"/>
      <c r="J33" s="2" t="str">
        <f>IF(ISNUMBER(Tabell2[[#This Row],[Betyg
0.00-10.00]]),MAX(0,MIN(10,ROUND(Tabell2[[#This Row],[Betyg
0.00-10.00]],0))),"")</f>
        <v/>
      </c>
      <c r="K33" s="5" t="str">
        <f>IF(ISNUMBER(Tabell2[[#This Row],[Betyg 0-10]]),MIN(2,MAX(0,Tabell2[[#This Row],[Betyg 0-10]])),"")</f>
        <v/>
      </c>
      <c r="L33" s="6" t="str">
        <f>IF(ISNUMBER(Tabell2[[#This Row],[Betyg 0-10]]),MIN(2,MAX(0,Tabell2[[#This Row],[Betyg 0-10]]-2)),"")</f>
        <v/>
      </c>
      <c r="M33" s="6" t="str">
        <f>IF(ISNUMBER(Tabell2[[#This Row],[Betyg 0-10]]),MIN(2,MAX(0,Tabell2[[#This Row],[Betyg 0-10]]-4)),"")</f>
        <v/>
      </c>
      <c r="N33" s="6" t="str">
        <f>IF(ISNUMBER(Tabell2[[#This Row],[Betyg 0-10]]),MIN(2,MAX(0,Tabell2[[#This Row],[Betyg 0-10]]-6)),"")</f>
        <v/>
      </c>
      <c r="O33" s="6" t="str">
        <f>IF(ISNUMBER(Tabell2[[#This Row],[Betyg 0-10]]),MIN(2,MAX(0,Tabell2[[#This Row],[Betyg 0-10]]-8)),"")</f>
        <v/>
      </c>
      <c r="P33" s="24"/>
      <c r="Q33" s="7" t="str">
        <f>IF(NOT(ISNUMBER(Tabell2[[#This Row],[Betyg
0.00-10.00]])),"Betyg saknas.",IF(Tabell2[[#This Row],[Betyg
0.00-10.00]]-Tabell2[[#This Row],[Målbetyg]]&lt;-1,"Betyget "&amp;FIXED(Tabell2[[#This Row],[Betyg
0.00-10.00]],2)&amp;" är orimligt lågt för placeringen "&amp;Tabell2[[#This Row],[Placering]]&amp;" av "&amp;$J$59&amp;" bidrag.",IF(Tabell2[[#This Row],[Betyg
0.00-10.00]]-Tabell2[[#This Row],[Målbetyg]]&gt;1,"Betyget "&amp;FIXED(Tabell2[[#This Row],[Betyg
0.00-10.00]],2)&amp;" är orimligt högt för placeringen "&amp;Tabell2[[#This Row],[Placering]]&amp;" av "&amp;$J$59&amp;" bidrag.",IF(LEN(VLOOKUP(Tabell2[[#This Row],[Betyg 0-10]],$G$60:$R$70,12,FALSE))&gt;0,VLOOKUP(Tabell2[[#This Row],[Betyg 0-10]],$G$60:$R$70,12,FALSE),IF(COUNTIF(Tabell2[Betyg
0.00-10.00],Tabell2[[#This Row],[Betyg
0.00-10.00]])&gt;1,"Du har gett betyget "&amp;FIXED(Tabell2[[#This Row],[Betyg
0.00-10.00]],2)&amp;" till mer än ett bidrag.","")))))</f>
        <v>Betyg saknas.</v>
      </c>
    </row>
    <row r="34" spans="1:17" ht="15" thickTop="1" thickBot="1" x14ac:dyDescent="0.5">
      <c r="A34">
        <v>33</v>
      </c>
      <c r="B34">
        <v>6</v>
      </c>
      <c r="C34" s="20" t="s">
        <v>108</v>
      </c>
      <c r="D34" s="7" t="s">
        <v>107</v>
      </c>
      <c r="E34" s="7" t="s">
        <v>177</v>
      </c>
      <c r="F34" s="7" t="s">
        <v>178</v>
      </c>
      <c r="G34" s="2" t="str">
        <f>IF(ISNUMBER(Tabell2[[#This Row],[Betyg
0.00-10.00]]),_xlfn.RANK.AVG(Tabell2[[#This Row],[Betyg
0.00-10.00]],Tabell2[Betyg
0.00-10.00]),"")</f>
        <v/>
      </c>
      <c r="H34" s="71" t="str">
        <f>IF(ISNUMBER(Tabell2[[#This Row],[Placering]]),10-10*(Tabell2[[#This Row],[Placering]]-0.5)/COUNT(Tabell2[Placering]),"")</f>
        <v/>
      </c>
      <c r="I34" s="70"/>
      <c r="J34" s="2" t="str">
        <f>IF(ISNUMBER(Tabell2[[#This Row],[Betyg
0.00-10.00]]),MAX(0,MIN(10,ROUND(Tabell2[[#This Row],[Betyg
0.00-10.00]],0))),"")</f>
        <v/>
      </c>
      <c r="K34" s="5" t="str">
        <f>IF(ISNUMBER(Tabell2[[#This Row],[Betyg 0-10]]),MIN(2,MAX(0,Tabell2[[#This Row],[Betyg 0-10]])),"")</f>
        <v/>
      </c>
      <c r="L34" s="6" t="str">
        <f>IF(ISNUMBER(Tabell2[[#This Row],[Betyg 0-10]]),MIN(2,MAX(0,Tabell2[[#This Row],[Betyg 0-10]]-2)),"")</f>
        <v/>
      </c>
      <c r="M34" s="6" t="str">
        <f>IF(ISNUMBER(Tabell2[[#This Row],[Betyg 0-10]]),MIN(2,MAX(0,Tabell2[[#This Row],[Betyg 0-10]]-4)),"")</f>
        <v/>
      </c>
      <c r="N34" s="6" t="str">
        <f>IF(ISNUMBER(Tabell2[[#This Row],[Betyg 0-10]]),MIN(2,MAX(0,Tabell2[[#This Row],[Betyg 0-10]]-6)),"")</f>
        <v/>
      </c>
      <c r="O34" s="6" t="str">
        <f>IF(ISNUMBER(Tabell2[[#This Row],[Betyg 0-10]]),MIN(2,MAX(0,Tabell2[[#This Row],[Betyg 0-10]]-8)),"")</f>
        <v/>
      </c>
      <c r="P34" s="24"/>
      <c r="Q34" s="7" t="str">
        <f>IF(NOT(ISNUMBER(Tabell2[[#This Row],[Betyg
0.00-10.00]])),"Betyg saknas.",IF(Tabell2[[#This Row],[Betyg
0.00-10.00]]-Tabell2[[#This Row],[Målbetyg]]&lt;-1,"Betyget "&amp;FIXED(Tabell2[[#This Row],[Betyg
0.00-10.00]],2)&amp;" är orimligt lågt för placeringen "&amp;Tabell2[[#This Row],[Placering]]&amp;" av "&amp;$J$59&amp;" bidrag.",IF(Tabell2[[#This Row],[Betyg
0.00-10.00]]-Tabell2[[#This Row],[Målbetyg]]&gt;1,"Betyget "&amp;FIXED(Tabell2[[#This Row],[Betyg
0.00-10.00]],2)&amp;" är orimligt högt för placeringen "&amp;Tabell2[[#This Row],[Placering]]&amp;" av "&amp;$J$59&amp;" bidrag.",IF(LEN(VLOOKUP(Tabell2[[#This Row],[Betyg 0-10]],$G$60:$R$70,12,FALSE))&gt;0,VLOOKUP(Tabell2[[#This Row],[Betyg 0-10]],$G$60:$R$70,12,FALSE),IF(COUNTIF(Tabell2[Betyg
0.00-10.00],Tabell2[[#This Row],[Betyg
0.00-10.00]])&gt;1,"Du har gett betyget "&amp;FIXED(Tabell2[[#This Row],[Betyg
0.00-10.00]],2)&amp;" till mer än ett bidrag.","")))))</f>
        <v>Betyg saknas.</v>
      </c>
    </row>
    <row r="35" spans="1:17" ht="15" thickTop="1" thickBot="1" x14ac:dyDescent="0.5">
      <c r="A35">
        <v>34</v>
      </c>
      <c r="B35">
        <v>6</v>
      </c>
      <c r="C35" s="20" t="s">
        <v>25</v>
      </c>
      <c r="D35" s="7" t="s">
        <v>26</v>
      </c>
      <c r="E35" s="7" t="s">
        <v>179</v>
      </c>
      <c r="F35" s="7" t="s">
        <v>180</v>
      </c>
      <c r="G35" s="2" t="str">
        <f>IF(ISNUMBER(Tabell2[[#This Row],[Betyg
0.00-10.00]]),_xlfn.RANK.AVG(Tabell2[[#This Row],[Betyg
0.00-10.00]],Tabell2[Betyg
0.00-10.00]),"")</f>
        <v/>
      </c>
      <c r="H35" s="71" t="str">
        <f>IF(ISNUMBER(Tabell2[[#This Row],[Placering]]),10-10*(Tabell2[[#This Row],[Placering]]-0.5)/COUNT(Tabell2[Placering]),"")</f>
        <v/>
      </c>
      <c r="I35" s="70"/>
      <c r="J35" s="2" t="str">
        <f>IF(ISNUMBER(Tabell2[[#This Row],[Betyg
0.00-10.00]]),MAX(0,MIN(10,ROUND(Tabell2[[#This Row],[Betyg
0.00-10.00]],0))),"")</f>
        <v/>
      </c>
      <c r="K35" s="5" t="str">
        <f>IF(ISNUMBER(Tabell2[[#This Row],[Betyg 0-10]]),MIN(2,MAX(0,Tabell2[[#This Row],[Betyg 0-10]])),"")</f>
        <v/>
      </c>
      <c r="L35" s="6" t="str">
        <f>IF(ISNUMBER(Tabell2[[#This Row],[Betyg 0-10]]),MIN(2,MAX(0,Tabell2[[#This Row],[Betyg 0-10]]-2)),"")</f>
        <v/>
      </c>
      <c r="M35" s="6" t="str">
        <f>IF(ISNUMBER(Tabell2[[#This Row],[Betyg 0-10]]),MIN(2,MAX(0,Tabell2[[#This Row],[Betyg 0-10]]-4)),"")</f>
        <v/>
      </c>
      <c r="N35" s="6" t="str">
        <f>IF(ISNUMBER(Tabell2[[#This Row],[Betyg 0-10]]),MIN(2,MAX(0,Tabell2[[#This Row],[Betyg 0-10]]-6)),"")</f>
        <v/>
      </c>
      <c r="O35" s="6" t="str">
        <f>IF(ISNUMBER(Tabell2[[#This Row],[Betyg 0-10]]),MIN(2,MAX(0,Tabell2[[#This Row],[Betyg 0-10]]-8)),"")</f>
        <v/>
      </c>
      <c r="P35" s="24"/>
      <c r="Q35" s="7" t="str">
        <f>IF(NOT(ISNUMBER(Tabell2[[#This Row],[Betyg
0.00-10.00]])),"Betyg saknas.",IF(Tabell2[[#This Row],[Betyg
0.00-10.00]]-Tabell2[[#This Row],[Målbetyg]]&lt;-1,"Betyget "&amp;FIXED(Tabell2[[#This Row],[Betyg
0.00-10.00]],2)&amp;" är orimligt lågt för placeringen "&amp;Tabell2[[#This Row],[Placering]]&amp;" av "&amp;$J$59&amp;" bidrag.",IF(Tabell2[[#This Row],[Betyg
0.00-10.00]]-Tabell2[[#This Row],[Målbetyg]]&gt;1,"Betyget "&amp;FIXED(Tabell2[[#This Row],[Betyg
0.00-10.00]],2)&amp;" är orimligt högt för placeringen "&amp;Tabell2[[#This Row],[Placering]]&amp;" av "&amp;$J$59&amp;" bidrag.",IF(LEN(VLOOKUP(Tabell2[[#This Row],[Betyg 0-10]],$G$60:$R$70,12,FALSE))&gt;0,VLOOKUP(Tabell2[[#This Row],[Betyg 0-10]],$G$60:$R$70,12,FALSE),IF(COUNTIF(Tabell2[Betyg
0.00-10.00],Tabell2[[#This Row],[Betyg
0.00-10.00]])&gt;1,"Du har gett betyget "&amp;FIXED(Tabell2[[#This Row],[Betyg
0.00-10.00]],2)&amp;" till mer än ett bidrag.","")))))</f>
        <v>Betyg saknas.</v>
      </c>
    </row>
    <row r="36" spans="1:17" ht="15" thickTop="1" thickBot="1" x14ac:dyDescent="0.5">
      <c r="A36">
        <v>35</v>
      </c>
      <c r="B36">
        <v>6</v>
      </c>
      <c r="C36" s="20" t="s">
        <v>29</v>
      </c>
      <c r="D36" s="7" t="s">
        <v>30</v>
      </c>
      <c r="E36" s="7" t="s">
        <v>144</v>
      </c>
      <c r="F36" s="7" t="s">
        <v>145</v>
      </c>
      <c r="G36" s="2" t="str">
        <f>IF(ISNUMBER(Tabell2[[#This Row],[Betyg
0.00-10.00]]),_xlfn.RANK.AVG(Tabell2[[#This Row],[Betyg
0.00-10.00]],Tabell2[Betyg
0.00-10.00]),"")</f>
        <v/>
      </c>
      <c r="H36" s="71" t="str">
        <f>IF(ISNUMBER(Tabell2[[#This Row],[Placering]]),10-10*(Tabell2[[#This Row],[Placering]]-0.5)/COUNT(Tabell2[Placering]),"")</f>
        <v/>
      </c>
      <c r="I36" s="70"/>
      <c r="J36" s="2" t="str">
        <f>IF(ISNUMBER(Tabell2[[#This Row],[Betyg
0.00-10.00]]),MAX(0,MIN(10,ROUND(Tabell2[[#This Row],[Betyg
0.00-10.00]],0))),"")</f>
        <v/>
      </c>
      <c r="K36" s="5" t="str">
        <f>IF(ISNUMBER(Tabell2[[#This Row],[Betyg 0-10]]),MIN(2,MAX(0,Tabell2[[#This Row],[Betyg 0-10]])),"")</f>
        <v/>
      </c>
      <c r="L36" s="6" t="str">
        <f>IF(ISNUMBER(Tabell2[[#This Row],[Betyg 0-10]]),MIN(2,MAX(0,Tabell2[[#This Row],[Betyg 0-10]]-2)),"")</f>
        <v/>
      </c>
      <c r="M36" s="6" t="str">
        <f>IF(ISNUMBER(Tabell2[[#This Row],[Betyg 0-10]]),MIN(2,MAX(0,Tabell2[[#This Row],[Betyg 0-10]]-4)),"")</f>
        <v/>
      </c>
      <c r="N36" s="6" t="str">
        <f>IF(ISNUMBER(Tabell2[[#This Row],[Betyg 0-10]]),MIN(2,MAX(0,Tabell2[[#This Row],[Betyg 0-10]]-6)),"")</f>
        <v/>
      </c>
      <c r="O36" s="6" t="str">
        <f>IF(ISNUMBER(Tabell2[[#This Row],[Betyg 0-10]]),MIN(2,MAX(0,Tabell2[[#This Row],[Betyg 0-10]]-8)),"")</f>
        <v/>
      </c>
      <c r="P36" s="24"/>
      <c r="Q36" s="7" t="str">
        <f>IF(NOT(ISNUMBER(Tabell2[[#This Row],[Betyg
0.00-10.00]])),"Betyg saknas.",IF(Tabell2[[#This Row],[Betyg
0.00-10.00]]-Tabell2[[#This Row],[Målbetyg]]&lt;-1,"Betyget "&amp;FIXED(Tabell2[[#This Row],[Betyg
0.00-10.00]],2)&amp;" är orimligt lågt för placeringen "&amp;Tabell2[[#This Row],[Placering]]&amp;" av "&amp;$J$59&amp;" bidrag.",IF(Tabell2[[#This Row],[Betyg
0.00-10.00]]-Tabell2[[#This Row],[Målbetyg]]&gt;1,"Betyget "&amp;FIXED(Tabell2[[#This Row],[Betyg
0.00-10.00]],2)&amp;" är orimligt högt för placeringen "&amp;Tabell2[[#This Row],[Placering]]&amp;" av "&amp;$J$59&amp;" bidrag.",IF(LEN(VLOOKUP(Tabell2[[#This Row],[Betyg 0-10]],$G$60:$R$70,12,FALSE))&gt;0,VLOOKUP(Tabell2[[#This Row],[Betyg 0-10]],$G$60:$R$70,12,FALSE),IF(COUNTIF(Tabell2[Betyg
0.00-10.00],Tabell2[[#This Row],[Betyg
0.00-10.00]])&gt;1,"Du har gett betyget "&amp;FIXED(Tabell2[[#This Row],[Betyg
0.00-10.00]],2)&amp;" till mer än ett bidrag.","")))))</f>
        <v>Betyg saknas.</v>
      </c>
    </row>
    <row r="37" spans="1:17" ht="15" thickTop="1" thickBot="1" x14ac:dyDescent="0.5">
      <c r="A37">
        <v>36</v>
      </c>
      <c r="B37">
        <v>6</v>
      </c>
      <c r="C37" s="20" t="s">
        <v>44</v>
      </c>
      <c r="D37" s="7" t="s">
        <v>45</v>
      </c>
      <c r="E37" s="7" t="s">
        <v>181</v>
      </c>
      <c r="F37" s="7" t="s">
        <v>182</v>
      </c>
      <c r="G37" s="2" t="str">
        <f>IF(ISNUMBER(Tabell2[[#This Row],[Betyg
0.00-10.00]]),_xlfn.RANK.AVG(Tabell2[[#This Row],[Betyg
0.00-10.00]],Tabell2[Betyg
0.00-10.00]),"")</f>
        <v/>
      </c>
      <c r="H37" s="71" t="str">
        <f>IF(ISNUMBER(Tabell2[[#This Row],[Placering]]),10-10*(Tabell2[[#This Row],[Placering]]-0.5)/COUNT(Tabell2[Placering]),"")</f>
        <v/>
      </c>
      <c r="I37" s="70"/>
      <c r="J37" s="2" t="str">
        <f>IF(ISNUMBER(Tabell2[[#This Row],[Betyg
0.00-10.00]]),MAX(0,MIN(10,ROUND(Tabell2[[#This Row],[Betyg
0.00-10.00]],0))),"")</f>
        <v/>
      </c>
      <c r="K37" s="5" t="str">
        <f>IF(ISNUMBER(Tabell2[[#This Row],[Betyg 0-10]]),MIN(2,MAX(0,Tabell2[[#This Row],[Betyg 0-10]])),"")</f>
        <v/>
      </c>
      <c r="L37" s="6" t="str">
        <f>IF(ISNUMBER(Tabell2[[#This Row],[Betyg 0-10]]),MIN(2,MAX(0,Tabell2[[#This Row],[Betyg 0-10]]-2)),"")</f>
        <v/>
      </c>
      <c r="M37" s="6" t="str">
        <f>IF(ISNUMBER(Tabell2[[#This Row],[Betyg 0-10]]),MIN(2,MAX(0,Tabell2[[#This Row],[Betyg 0-10]]-4)),"")</f>
        <v/>
      </c>
      <c r="N37" s="6" t="str">
        <f>IF(ISNUMBER(Tabell2[[#This Row],[Betyg 0-10]]),MIN(2,MAX(0,Tabell2[[#This Row],[Betyg 0-10]]-6)),"")</f>
        <v/>
      </c>
      <c r="O37" s="6" t="str">
        <f>IF(ISNUMBER(Tabell2[[#This Row],[Betyg 0-10]]),MIN(2,MAX(0,Tabell2[[#This Row],[Betyg 0-10]]-8)),"")</f>
        <v/>
      </c>
      <c r="P37" s="24"/>
      <c r="Q37" s="7" t="str">
        <f>IF(NOT(ISNUMBER(Tabell2[[#This Row],[Betyg
0.00-10.00]])),"Betyg saknas.",IF(Tabell2[[#This Row],[Betyg
0.00-10.00]]-Tabell2[[#This Row],[Målbetyg]]&lt;-1,"Betyget "&amp;FIXED(Tabell2[[#This Row],[Betyg
0.00-10.00]],2)&amp;" är orimligt lågt för placeringen "&amp;Tabell2[[#This Row],[Placering]]&amp;" av "&amp;$J$59&amp;" bidrag.",IF(Tabell2[[#This Row],[Betyg
0.00-10.00]]-Tabell2[[#This Row],[Målbetyg]]&gt;1,"Betyget "&amp;FIXED(Tabell2[[#This Row],[Betyg
0.00-10.00]],2)&amp;" är orimligt högt för placeringen "&amp;Tabell2[[#This Row],[Placering]]&amp;" av "&amp;$J$59&amp;" bidrag.",IF(LEN(VLOOKUP(Tabell2[[#This Row],[Betyg 0-10]],$G$60:$R$70,12,FALSE))&gt;0,VLOOKUP(Tabell2[[#This Row],[Betyg 0-10]],$G$60:$R$70,12,FALSE),IF(COUNTIF(Tabell2[Betyg
0.00-10.00],Tabell2[[#This Row],[Betyg
0.00-10.00]])&gt;1,"Du har gett betyget "&amp;FIXED(Tabell2[[#This Row],[Betyg
0.00-10.00]],2)&amp;" till mer än ett bidrag.","")))))</f>
        <v>Betyg saknas.</v>
      </c>
    </row>
    <row r="38" spans="1:17" ht="15" thickTop="1" thickBot="1" x14ac:dyDescent="0.5">
      <c r="A38">
        <v>37</v>
      </c>
      <c r="B38">
        <v>6</v>
      </c>
      <c r="C38" s="20" t="s">
        <v>74</v>
      </c>
      <c r="D38" s="7" t="s">
        <v>75</v>
      </c>
      <c r="E38" s="7" t="s">
        <v>183</v>
      </c>
      <c r="F38" s="7" t="s">
        <v>184</v>
      </c>
      <c r="G38" s="2" t="str">
        <f>IF(ISNUMBER(Tabell2[[#This Row],[Betyg
0.00-10.00]]),_xlfn.RANK.AVG(Tabell2[[#This Row],[Betyg
0.00-10.00]],Tabell2[Betyg
0.00-10.00]),"")</f>
        <v/>
      </c>
      <c r="H38" s="71" t="str">
        <f>IF(ISNUMBER(Tabell2[[#This Row],[Placering]]),10-10*(Tabell2[[#This Row],[Placering]]-0.5)/COUNT(Tabell2[Placering]),"")</f>
        <v/>
      </c>
      <c r="I38" s="70"/>
      <c r="J38" s="2" t="str">
        <f>IF(ISNUMBER(Tabell2[[#This Row],[Betyg
0.00-10.00]]),MAX(0,MIN(10,ROUND(Tabell2[[#This Row],[Betyg
0.00-10.00]],0))),"")</f>
        <v/>
      </c>
      <c r="K38" s="5" t="str">
        <f>IF(ISNUMBER(Tabell2[[#This Row],[Betyg 0-10]]),MIN(2,MAX(0,Tabell2[[#This Row],[Betyg 0-10]])),"")</f>
        <v/>
      </c>
      <c r="L38" s="6" t="str">
        <f>IF(ISNUMBER(Tabell2[[#This Row],[Betyg 0-10]]),MIN(2,MAX(0,Tabell2[[#This Row],[Betyg 0-10]]-2)),"")</f>
        <v/>
      </c>
      <c r="M38" s="6" t="str">
        <f>IF(ISNUMBER(Tabell2[[#This Row],[Betyg 0-10]]),MIN(2,MAX(0,Tabell2[[#This Row],[Betyg 0-10]]-4)),"")</f>
        <v/>
      </c>
      <c r="N38" s="6" t="str">
        <f>IF(ISNUMBER(Tabell2[[#This Row],[Betyg 0-10]]),MIN(2,MAX(0,Tabell2[[#This Row],[Betyg 0-10]]-6)),"")</f>
        <v/>
      </c>
      <c r="O38" s="6" t="str">
        <f>IF(ISNUMBER(Tabell2[[#This Row],[Betyg 0-10]]),MIN(2,MAX(0,Tabell2[[#This Row],[Betyg 0-10]]-8)),"")</f>
        <v/>
      </c>
      <c r="P38" s="24"/>
      <c r="Q38" s="7" t="str">
        <f>IF(NOT(ISNUMBER(Tabell2[[#This Row],[Betyg
0.00-10.00]])),"Betyg saknas.",IF(Tabell2[[#This Row],[Betyg
0.00-10.00]]-Tabell2[[#This Row],[Målbetyg]]&lt;-1,"Betyget "&amp;FIXED(Tabell2[[#This Row],[Betyg
0.00-10.00]],2)&amp;" är orimligt lågt för placeringen "&amp;Tabell2[[#This Row],[Placering]]&amp;" av "&amp;$J$59&amp;" bidrag.",IF(Tabell2[[#This Row],[Betyg
0.00-10.00]]-Tabell2[[#This Row],[Målbetyg]]&gt;1,"Betyget "&amp;FIXED(Tabell2[[#This Row],[Betyg
0.00-10.00]],2)&amp;" är orimligt högt för placeringen "&amp;Tabell2[[#This Row],[Placering]]&amp;" av "&amp;$J$59&amp;" bidrag.",IF(LEN(VLOOKUP(Tabell2[[#This Row],[Betyg 0-10]],$G$60:$R$70,12,FALSE))&gt;0,VLOOKUP(Tabell2[[#This Row],[Betyg 0-10]],$G$60:$R$70,12,FALSE),IF(COUNTIF(Tabell2[Betyg
0.00-10.00],Tabell2[[#This Row],[Betyg
0.00-10.00]])&gt;1,"Du har gett betyget "&amp;FIXED(Tabell2[[#This Row],[Betyg
0.00-10.00]],2)&amp;" till mer än ett bidrag.","")))))</f>
        <v>Betyg saknas.</v>
      </c>
    </row>
    <row r="39" spans="1:17" ht="186" customHeight="1" thickTop="1" x14ac:dyDescent="0.45">
      <c r="A39" s="12"/>
      <c r="B39" s="12"/>
      <c r="C39" s="12"/>
      <c r="D39" s="12"/>
      <c r="E39" s="12"/>
      <c r="F39" s="12"/>
      <c r="G39" s="12"/>
      <c r="H39" s="13"/>
      <c r="I39" s="14" t="e">
        <f>SUBTOTAL(101,Tabell2[Betyg
0.00-10.00])</f>
        <v>#DIV/0!</v>
      </c>
      <c r="J39" s="15" t="e">
        <f>SUBTOTAL(101,Tabell2[Betyg 0-10])</f>
        <v>#DIV/0!</v>
      </c>
      <c r="K39" s="15"/>
      <c r="L39" s="16"/>
      <c r="M39" s="16"/>
      <c r="N39" s="16"/>
      <c r="O39" s="17"/>
      <c r="P39" s="18"/>
      <c r="Q39" s="19" t="str">
        <f>_xlfn.TEXTJOIN(CHAR(10),TRUE,Q59:Q70)</f>
        <v/>
      </c>
    </row>
    <row r="40" spans="1:17" ht="15" customHeight="1" x14ac:dyDescent="0.45"/>
    <row r="41" spans="1:17" ht="15" customHeight="1" x14ac:dyDescent="0.45"/>
    <row r="42" spans="1:17" ht="15" customHeight="1" x14ac:dyDescent="0.45"/>
    <row r="43" spans="1:17" ht="15" customHeight="1" x14ac:dyDescent="0.45"/>
    <row r="44" spans="1:17" ht="15" customHeight="1" x14ac:dyDescent="0.45"/>
    <row r="45" spans="1:17" ht="15" customHeight="1" x14ac:dyDescent="0.45">
      <c r="C45" s="10"/>
      <c r="D45" s="10"/>
    </row>
    <row r="46" spans="1:17" ht="15" customHeight="1" x14ac:dyDescent="0.45">
      <c r="E46" s="10"/>
      <c r="F46" s="10"/>
    </row>
    <row r="47" spans="1:17" ht="15" customHeight="1" x14ac:dyDescent="0.45">
      <c r="E47" s="10"/>
      <c r="F47" s="10"/>
    </row>
    <row r="48" spans="1:17" ht="15" customHeight="1" x14ac:dyDescent="0.45">
      <c r="C48" s="10"/>
      <c r="D48" s="10"/>
    </row>
    <row r="49" spans="1:18" ht="15" customHeight="1" x14ac:dyDescent="0.45"/>
    <row r="50" spans="1:18" ht="15" customHeight="1" x14ac:dyDescent="0.45">
      <c r="C50" s="10"/>
      <c r="D50" s="10"/>
    </row>
    <row r="51" spans="1:18" ht="15" customHeight="1" x14ac:dyDescent="0.45"/>
    <row r="52" spans="1:18" ht="15" customHeight="1" x14ac:dyDescent="0.45">
      <c r="E52" s="10"/>
      <c r="F52" s="10"/>
    </row>
    <row r="53" spans="1:18" ht="15" customHeight="1" x14ac:dyDescent="0.45">
      <c r="C53" s="10"/>
      <c r="D53" s="10"/>
    </row>
    <row r="54" spans="1:18" ht="15" customHeight="1" x14ac:dyDescent="0.45">
      <c r="E54" s="10"/>
      <c r="F54" s="10"/>
    </row>
    <row r="55" spans="1:18" ht="15" customHeight="1" x14ac:dyDescent="0.45"/>
    <row r="56" spans="1:18" ht="15" customHeight="1" x14ac:dyDescent="0.45"/>
    <row r="57" spans="1:18" ht="15" customHeight="1" x14ac:dyDescent="0.45">
      <c r="E57" s="10"/>
      <c r="F57" s="10"/>
    </row>
    <row r="58" spans="1:18" ht="15" customHeight="1" x14ac:dyDescent="0.45">
      <c r="C58" s="10"/>
      <c r="D58" s="10"/>
    </row>
    <row r="59" spans="1:18" x14ac:dyDescent="0.45">
      <c r="A59" s="10"/>
      <c r="B59" s="10"/>
      <c r="C59" s="10"/>
      <c r="D59" s="10"/>
      <c r="G59" s="10"/>
      <c r="H59" s="10"/>
      <c r="I59" s="10"/>
      <c r="J59" s="10">
        <f>COUNT(Tabell2[Betyg 0-10])</f>
        <v>0</v>
      </c>
      <c r="K59" s="10"/>
      <c r="L59" s="10"/>
      <c r="M59" s="10"/>
      <c r="N59" s="10"/>
      <c r="O59" s="10"/>
      <c r="P59" s="10"/>
      <c r="Q59" s="10"/>
    </row>
    <row r="60" spans="1:18" x14ac:dyDescent="0.45">
      <c r="A60" s="10"/>
      <c r="B60" s="10"/>
      <c r="E60" s="10"/>
      <c r="F60" s="10"/>
      <c r="G60" s="10">
        <v>0</v>
      </c>
      <c r="H60" s="11">
        <v>0.05</v>
      </c>
      <c r="I60" s="10">
        <f>$J$59*H60</f>
        <v>0</v>
      </c>
      <c r="J60" s="10">
        <f>COUNTIF(Tabell2[Betyg 0-10],G60)</f>
        <v>0</v>
      </c>
      <c r="K60" s="10">
        <f t="shared" ref="K60:K70" si="0">J60-I60</f>
        <v>0</v>
      </c>
      <c r="L60" s="10"/>
      <c r="M60" s="10"/>
      <c r="N60" s="10"/>
      <c r="O60" s="10"/>
      <c r="P60" s="11" t="e">
        <f>J60/I60-1</f>
        <v>#DIV/0!</v>
      </c>
      <c r="Q60" s="10" t="str">
        <f t="shared" ref="Q60:Q70" si="1">IF(K60&lt;-1.5,J60&amp;" av betyget "&amp;G60&amp;" är orimligt få för "&amp;$J$59&amp;" bidrag. Det borde vara ca "&amp;ROUND(I60,0)&amp;" st.","")</f>
        <v/>
      </c>
      <c r="R60" t="str">
        <f t="shared" ref="R60:R70" si="2">IF(K60&gt;1.5,J60&amp;" av betyget "&amp;G60&amp;" är orimligt många för "&amp;$J$59&amp;" bidrag. Det borde vara ca "&amp;ROUND(I60,0)&amp;" st.","")</f>
        <v/>
      </c>
    </row>
    <row r="61" spans="1:18" x14ac:dyDescent="0.45">
      <c r="A61" s="10"/>
      <c r="B61" s="10"/>
      <c r="E61" s="10"/>
      <c r="F61" s="10"/>
      <c r="G61" s="10">
        <v>1</v>
      </c>
      <c r="H61" s="11">
        <v>0.1</v>
      </c>
      <c r="I61" s="10">
        <f t="shared" ref="I61:I70" si="3">$J$59*H61</f>
        <v>0</v>
      </c>
      <c r="J61" s="10">
        <f>COUNTIF(Tabell2[Betyg 0-10],G61)</f>
        <v>0</v>
      </c>
      <c r="K61" s="10">
        <f t="shared" si="0"/>
        <v>0</v>
      </c>
      <c r="L61" s="10"/>
      <c r="M61" s="10"/>
      <c r="N61" s="10"/>
      <c r="O61" s="10"/>
      <c r="P61" s="11" t="e">
        <f t="shared" ref="P61:P70" si="4">J61/I61-1</f>
        <v>#DIV/0!</v>
      </c>
      <c r="Q61" s="10" t="str">
        <f t="shared" si="1"/>
        <v/>
      </c>
      <c r="R61" t="str">
        <f t="shared" si="2"/>
        <v/>
      </c>
    </row>
    <row r="62" spans="1:18" x14ac:dyDescent="0.45">
      <c r="A62" s="10"/>
      <c r="B62" s="10"/>
      <c r="E62" s="10"/>
      <c r="F62" s="10"/>
      <c r="G62" s="10">
        <v>2</v>
      </c>
      <c r="H62" s="11">
        <v>0.1</v>
      </c>
      <c r="I62" s="10">
        <f t="shared" si="3"/>
        <v>0</v>
      </c>
      <c r="J62" s="10">
        <f>COUNTIF(Tabell2[Betyg 0-10],G62)</f>
        <v>0</v>
      </c>
      <c r="K62" s="10">
        <f t="shared" si="0"/>
        <v>0</v>
      </c>
      <c r="L62" s="10"/>
      <c r="M62" s="10"/>
      <c r="N62" s="10"/>
      <c r="O62" s="10"/>
      <c r="P62" s="11" t="e">
        <f t="shared" si="4"/>
        <v>#DIV/0!</v>
      </c>
      <c r="Q62" s="10" t="str">
        <f t="shared" si="1"/>
        <v/>
      </c>
      <c r="R62" t="str">
        <f t="shared" si="2"/>
        <v/>
      </c>
    </row>
    <row r="63" spans="1:18" x14ac:dyDescent="0.45">
      <c r="A63" s="10"/>
      <c r="B63" s="10"/>
      <c r="G63" s="10">
        <v>3</v>
      </c>
      <c r="H63" s="11">
        <v>0.1</v>
      </c>
      <c r="I63" s="10">
        <f t="shared" si="3"/>
        <v>0</v>
      </c>
      <c r="J63" s="10">
        <f>COUNTIF(Tabell2[Betyg 0-10],G63)</f>
        <v>0</v>
      </c>
      <c r="K63" s="10">
        <f t="shared" si="0"/>
        <v>0</v>
      </c>
      <c r="L63" s="10"/>
      <c r="M63" s="10"/>
      <c r="N63" s="10"/>
      <c r="O63" s="10"/>
      <c r="P63" s="11" t="e">
        <f t="shared" si="4"/>
        <v>#DIV/0!</v>
      </c>
      <c r="Q63" s="10" t="str">
        <f t="shared" si="1"/>
        <v/>
      </c>
      <c r="R63" t="str">
        <f t="shared" si="2"/>
        <v/>
      </c>
    </row>
    <row r="64" spans="1:18" x14ac:dyDescent="0.45">
      <c r="A64" s="10"/>
      <c r="B64" s="10"/>
      <c r="G64" s="10">
        <v>4</v>
      </c>
      <c r="H64" s="11">
        <v>0.1</v>
      </c>
      <c r="I64" s="10">
        <f t="shared" si="3"/>
        <v>0</v>
      </c>
      <c r="J64" s="10">
        <f>COUNTIF(Tabell2[Betyg 0-10],G64)</f>
        <v>0</v>
      </c>
      <c r="K64" s="10">
        <f t="shared" si="0"/>
        <v>0</v>
      </c>
      <c r="L64" s="10"/>
      <c r="M64" s="10"/>
      <c r="N64" s="10"/>
      <c r="O64" s="10"/>
      <c r="P64" s="11" t="e">
        <f t="shared" si="4"/>
        <v>#DIV/0!</v>
      </c>
      <c r="Q64" s="10" t="str">
        <f t="shared" si="1"/>
        <v/>
      </c>
      <c r="R64" t="str">
        <f t="shared" si="2"/>
        <v/>
      </c>
    </row>
    <row r="65" spans="1:18" x14ac:dyDescent="0.45">
      <c r="A65" s="10"/>
      <c r="B65" s="10"/>
      <c r="G65" s="10">
        <v>5</v>
      </c>
      <c r="H65" s="11">
        <v>0.1</v>
      </c>
      <c r="I65" s="10">
        <f t="shared" si="3"/>
        <v>0</v>
      </c>
      <c r="J65" s="10">
        <f>COUNTIF(Tabell2[Betyg 0-10],G65)</f>
        <v>0</v>
      </c>
      <c r="K65" s="10">
        <f t="shared" si="0"/>
        <v>0</v>
      </c>
      <c r="L65" s="10"/>
      <c r="M65" s="10"/>
      <c r="N65" s="10"/>
      <c r="O65" s="10"/>
      <c r="P65" s="11" t="e">
        <f t="shared" si="4"/>
        <v>#DIV/0!</v>
      </c>
      <c r="Q65" s="10" t="str">
        <f t="shared" si="1"/>
        <v/>
      </c>
      <c r="R65" t="str">
        <f t="shared" si="2"/>
        <v/>
      </c>
    </row>
    <row r="66" spans="1:18" x14ac:dyDescent="0.45">
      <c r="A66" s="10"/>
      <c r="B66" s="10"/>
      <c r="G66" s="10">
        <v>6</v>
      </c>
      <c r="H66" s="11">
        <v>0.1</v>
      </c>
      <c r="I66" s="10">
        <f t="shared" si="3"/>
        <v>0</v>
      </c>
      <c r="J66" s="10">
        <f>COUNTIF(Tabell2[Betyg 0-10],G66)</f>
        <v>0</v>
      </c>
      <c r="K66" s="10">
        <f t="shared" si="0"/>
        <v>0</v>
      </c>
      <c r="L66" s="10"/>
      <c r="M66" s="10"/>
      <c r="N66" s="10"/>
      <c r="O66" s="10"/>
      <c r="P66" s="11" t="e">
        <f t="shared" si="4"/>
        <v>#DIV/0!</v>
      </c>
      <c r="Q66" s="10" t="str">
        <f t="shared" si="1"/>
        <v/>
      </c>
      <c r="R66" t="str">
        <f t="shared" si="2"/>
        <v/>
      </c>
    </row>
    <row r="67" spans="1:18" x14ac:dyDescent="0.45">
      <c r="A67" s="10"/>
      <c r="B67" s="10"/>
      <c r="G67" s="10">
        <v>7</v>
      </c>
      <c r="H67" s="11">
        <v>0.1</v>
      </c>
      <c r="I67" s="10">
        <f t="shared" si="3"/>
        <v>0</v>
      </c>
      <c r="J67" s="10">
        <f>COUNTIF(Tabell2[Betyg 0-10],G67)</f>
        <v>0</v>
      </c>
      <c r="K67" s="10">
        <f t="shared" si="0"/>
        <v>0</v>
      </c>
      <c r="L67" s="10"/>
      <c r="M67" s="10"/>
      <c r="N67" s="10"/>
      <c r="O67" s="10"/>
      <c r="P67" s="11" t="e">
        <f t="shared" si="4"/>
        <v>#DIV/0!</v>
      </c>
      <c r="Q67" s="10" t="str">
        <f t="shared" si="1"/>
        <v/>
      </c>
      <c r="R67" t="str">
        <f t="shared" si="2"/>
        <v/>
      </c>
    </row>
    <row r="68" spans="1:18" x14ac:dyDescent="0.45">
      <c r="A68" s="10"/>
      <c r="B68" s="10"/>
      <c r="G68" s="10">
        <v>8</v>
      </c>
      <c r="H68" s="11">
        <v>0.1</v>
      </c>
      <c r="I68" s="10">
        <f t="shared" si="3"/>
        <v>0</v>
      </c>
      <c r="J68" s="10">
        <f>COUNTIF(Tabell2[Betyg 0-10],G68)</f>
        <v>0</v>
      </c>
      <c r="K68" s="10">
        <f t="shared" si="0"/>
        <v>0</v>
      </c>
      <c r="L68" s="10"/>
      <c r="M68" s="10"/>
      <c r="N68" s="10"/>
      <c r="O68" s="10"/>
      <c r="P68" s="11" t="e">
        <f t="shared" si="4"/>
        <v>#DIV/0!</v>
      </c>
      <c r="Q68" s="10" t="str">
        <f t="shared" si="1"/>
        <v/>
      </c>
      <c r="R68" t="str">
        <f t="shared" si="2"/>
        <v/>
      </c>
    </row>
    <row r="69" spans="1:18" x14ac:dyDescent="0.45">
      <c r="A69" s="10"/>
      <c r="B69" s="10"/>
      <c r="E69" s="10"/>
      <c r="F69" s="10"/>
      <c r="G69" s="10">
        <v>9</v>
      </c>
      <c r="H69" s="11">
        <v>0.1</v>
      </c>
      <c r="I69" s="10">
        <f t="shared" si="3"/>
        <v>0</v>
      </c>
      <c r="J69" s="10">
        <f>COUNTIF(Tabell2[Betyg 0-10],G69)</f>
        <v>0</v>
      </c>
      <c r="K69" s="10">
        <f t="shared" si="0"/>
        <v>0</v>
      </c>
      <c r="L69" s="10"/>
      <c r="M69" s="10"/>
      <c r="N69" s="10"/>
      <c r="O69" s="10"/>
      <c r="P69" s="11" t="e">
        <f t="shared" si="4"/>
        <v>#DIV/0!</v>
      </c>
      <c r="Q69" s="10" t="str">
        <f t="shared" si="1"/>
        <v/>
      </c>
      <c r="R69" t="str">
        <f t="shared" si="2"/>
        <v/>
      </c>
    </row>
    <row r="70" spans="1:18" x14ac:dyDescent="0.45">
      <c r="A70" s="10"/>
      <c r="B70" s="10"/>
      <c r="C70" s="10"/>
      <c r="D70" s="10"/>
      <c r="E70" s="10"/>
      <c r="F70" s="10"/>
      <c r="G70" s="10">
        <v>10</v>
      </c>
      <c r="H70" s="11">
        <v>0.05</v>
      </c>
      <c r="I70" s="10">
        <f t="shared" si="3"/>
        <v>0</v>
      </c>
      <c r="J70" s="10">
        <f>COUNTIF(Tabell2[Betyg 0-10],G70)</f>
        <v>0</v>
      </c>
      <c r="K70" s="10">
        <f t="shared" si="0"/>
        <v>0</v>
      </c>
      <c r="L70" s="10"/>
      <c r="M70" s="10"/>
      <c r="N70" s="10"/>
      <c r="O70" s="10"/>
      <c r="P70" s="11" t="e">
        <f t="shared" si="4"/>
        <v>#DIV/0!</v>
      </c>
      <c r="Q70" s="10" t="str">
        <f t="shared" si="1"/>
        <v/>
      </c>
      <c r="R70" t="str">
        <f t="shared" si="2"/>
        <v/>
      </c>
    </row>
  </sheetData>
  <sheetProtection sort="0"/>
  <phoneticPr fontId="4" type="noConversion"/>
  <conditionalFormatting sqref="A2:H38 J2:J38 Q2:Q38">
    <cfRule type="expression" dxfId="43" priority="62">
      <formula>AND($B2=6,MOD(ROW(A2),2)=0)</formula>
    </cfRule>
    <cfRule type="expression" dxfId="42" priority="63">
      <formula>AND($B2=5,MOD(ROW(A2),2)=1)</formula>
    </cfRule>
    <cfRule type="expression" dxfId="41" priority="64">
      <formula>AND($B2=5,MOD(ROW(A2),2)=0)</formula>
    </cfRule>
    <cfRule type="expression" dxfId="40" priority="65">
      <formula>AND($B2=4,MOD(ROW(A2),2)=1)</formula>
    </cfRule>
    <cfRule type="expression" dxfId="39" priority="66">
      <formula>AND($B2=4,MOD(ROW(A2),2)=0)</formula>
    </cfRule>
    <cfRule type="expression" dxfId="38" priority="67">
      <formula>AND($B2=3,MOD(ROW(A2),2)=1)</formula>
    </cfRule>
    <cfRule type="expression" dxfId="37" priority="68">
      <formula>AND($B2=3,MOD(ROW(A2),2)=0)</formula>
    </cfRule>
    <cfRule type="expression" dxfId="36" priority="69">
      <formula>AND($B2=2,MOD(ROW(A2),2)=1)</formula>
    </cfRule>
    <cfRule type="expression" dxfId="35" priority="70">
      <formula>AND($B2=2,MOD(ROW(A2),2)=0)</formula>
    </cfRule>
    <cfRule type="expression" dxfId="34" priority="71">
      <formula>AND($B2=1,MOD(ROW(A2),2)=1)</formula>
    </cfRule>
    <cfRule type="expression" dxfId="33" priority="72">
      <formula>AND($B2=1,MOD(ROW(A2),2)=0)</formula>
    </cfRule>
  </conditionalFormatting>
  <conditionalFormatting sqref="I2:I38 P2:P38">
    <cfRule type="expression" dxfId="32" priority="47">
      <formula>AND($B2=6,MOD(ROW(I2),2)=1)</formula>
    </cfRule>
    <cfRule type="expression" dxfId="31" priority="48">
      <formula>AND($B2=6,MOD(ROW(I2),2)=0)</formula>
    </cfRule>
    <cfRule type="expression" dxfId="30" priority="49">
      <formula>AND($B2=5,MOD(ROW(I2),2)=1)</formula>
    </cfRule>
    <cfRule type="expression" dxfId="29" priority="50">
      <formula>AND($B2=5,MOD(ROW(I2),2)=0)</formula>
    </cfRule>
    <cfRule type="expression" dxfId="28" priority="51">
      <formula>AND($B2=4,MOD(ROW(I2),2)=1)</formula>
    </cfRule>
    <cfRule type="expression" dxfId="27" priority="52">
      <formula>AND($B2=4,MOD(ROW(I2),2)=0)</formula>
    </cfRule>
    <cfRule type="expression" dxfId="26" priority="53">
      <formula>AND($B2=3,MOD(ROW(I2),2)=1)</formula>
    </cfRule>
    <cfRule type="expression" dxfId="25" priority="54">
      <formula>AND($B2=3,MOD(ROW(I2),2)=0)</formula>
    </cfRule>
    <cfRule type="expression" dxfId="24" priority="55">
      <formula>AND($B2=2,MOD(ROW(I2),2)=1)</formula>
    </cfRule>
    <cfRule type="expression" dxfId="23" priority="56">
      <formula>AND($B2=2,MOD(ROW(I2),2)=0)</formula>
    </cfRule>
    <cfRule type="expression" dxfId="22" priority="57">
      <formula>AND($B2=1,MOD(ROW(I2),2)=1)</formula>
    </cfRule>
    <cfRule type="expression" dxfId="21" priority="58">
      <formula>AND($B2=1,MOD(ROW(I2),2)=0)</formula>
    </cfRule>
  </conditionalFormatting>
  <conditionalFormatting sqref="I2:I38">
    <cfRule type="duplicateValues" dxfId="20" priority="523"/>
    <cfRule type="dataBar" priority="524">
      <dataBar>
        <cfvo type="num" val="0"/>
        <cfvo type="num" val="10"/>
        <color theme="0" tint="-0.14999847407452621"/>
      </dataBar>
      <extLst>
        <ext xmlns:x14="http://schemas.microsoft.com/office/spreadsheetml/2009/9/main" uri="{B025F937-C7B1-47D3-B67F-A62EFF666E3E}">
          <x14:id>{B7E8DFC9-DCDC-4EB1-8C88-04693ADBAD70}</x14:id>
        </ext>
      </extLst>
    </cfRule>
  </conditionalFormatting>
  <conditionalFormatting sqref="J2:J38">
    <cfRule type="dataBar" priority="46">
      <dataBar>
        <cfvo type="num" val="0"/>
        <cfvo type="num" val="14"/>
        <color theme="0" tint="-0.14999847407452621"/>
      </dataBar>
      <extLst>
        <ext xmlns:x14="http://schemas.microsoft.com/office/spreadsheetml/2009/9/main" uri="{B025F937-C7B1-47D3-B67F-A62EFF666E3E}">
          <x14:id>{84776EFE-74C1-4EB6-9FB6-A0B02352378E}</x14:id>
        </ext>
      </extLst>
    </cfRule>
  </conditionalFormatting>
  <conditionalFormatting sqref="Q2:Q38 A2:H38 J2:J38">
    <cfRule type="expression" dxfId="19" priority="61">
      <formula>AND($B2=6,MOD(ROW(A2),2)=1)</formula>
    </cfRule>
  </conditionalFormatting>
  <conditionalFormatting sqref="Q2:Q39">
    <cfRule type="expression" dxfId="17" priority="16">
      <formula>AND(LEN(Q2)&gt;0,NOT(Q2="Betyg saknas."))</formula>
    </cfRule>
  </conditionalFormatting>
  <pageMargins left="0.7" right="0.7" top="0.75" bottom="0.75" header="0.3" footer="0.3"/>
  <pageSetup paperSize="9" orientation="portrait" horizontalDpi="300" verticalDpi="3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B7E8DFC9-DCDC-4EB1-8C88-04693ADBAD70}">
            <x14:dataBar minLength="0" maxLength="100" border="1">
              <x14:cfvo type="num">
                <xm:f>0</xm:f>
              </x14:cfvo>
              <x14:cfvo type="num">
                <xm:f>10</xm:f>
              </x14:cfvo>
              <x14:borderColor theme="0" tint="-0.249977111117893"/>
              <x14:negativeFillColor rgb="FFFF0000"/>
              <x14:axisColor rgb="FF000000"/>
            </x14:dataBar>
          </x14:cfRule>
          <xm:sqref>I2:I38</xm:sqref>
        </x14:conditionalFormatting>
        <x14:conditionalFormatting xmlns:xm="http://schemas.microsoft.com/office/excel/2006/main">
          <x14:cfRule type="dataBar" id="{84776EFE-74C1-4EB6-9FB6-A0B02352378E}">
            <x14:dataBar minLength="0" maxLength="100" border="1">
              <x14:cfvo type="num">
                <xm:f>0</xm:f>
              </x14:cfvo>
              <x14:cfvo type="num">
                <xm:f>14</xm:f>
              </x14:cfvo>
              <x14:borderColor theme="0" tint="-0.249977111117893"/>
              <x14:negativeFillColor rgb="FFFF0000"/>
              <x14:axisColor rgb="FF000000"/>
            </x14:dataBar>
          </x14:cfRule>
          <xm:sqref>J2:J38</xm:sqref>
        </x14:conditionalFormatting>
        <x14:conditionalFormatting xmlns:xm="http://schemas.microsoft.com/office/excel/2006/main">
          <x14:cfRule type="iconSet" priority="525" id="{451B2AF5-EB6A-4C01-A856-B29FAF41DA35}">
            <x14:iconSet iconSet="3Stars" showValue="0" custom="1">
              <x14:cfvo type="percent">
                <xm:f>0</xm:f>
              </x14:cfvo>
              <x14:cfvo type="num" gte="0">
                <xm:f>0</xm:f>
              </x14:cfvo>
              <x14:cfvo type="num">
                <xm:f>2</xm:f>
              </x14:cfvo>
              <x14:cfIcon iconSet="4RedToBlack" iconId="0"/>
              <x14:cfIcon iconSet="5Quarters" iconId="2"/>
              <x14:cfIcon iconSet="5Quarters" iconId="0"/>
            </x14:iconSet>
          </x14:cfRule>
          <xm:sqref>K2:O38</xm:sqref>
        </x14:conditionalFormatting>
        <x14:conditionalFormatting xmlns:xm="http://schemas.microsoft.com/office/excel/2006/main">
          <x14:cfRule type="containsText" priority="15" operator="containsText" id="{C02F2517-49C8-4DB5-AC00-EC55A08FF7A5}">
            <xm:f>NOT(ISERROR(SEARCH("mer än ett bidrag.",Q2)))</xm:f>
            <xm:f>"mer än ett bidrag."</xm:f>
            <x14:dxf>
              <font>
                <b val="0"/>
                <i val="0"/>
                <color theme="1"/>
              </font>
              <fill>
                <patternFill>
                  <bgColor rgb="FFFFFF00"/>
                </patternFill>
              </fill>
            </x14:dxf>
          </x14:cfRule>
          <xm:sqref>Q2:Q38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4DCF9-C17E-4BDB-9812-C9FC50BA3B47}">
  <dimension ref="A1:W39"/>
  <sheetViews>
    <sheetView workbookViewId="0">
      <selection activeCell="M2" activeCellId="1" sqref="I2:I38 M2:W38"/>
    </sheetView>
  </sheetViews>
  <sheetFormatPr defaultRowHeight="14.25" x14ac:dyDescent="0.45"/>
  <cols>
    <col min="1" max="1" width="3" bestFit="1" customWidth="1"/>
    <col min="2" max="2" width="2" bestFit="1" customWidth="1"/>
    <col min="3" max="3" width="3.73046875" bestFit="1" customWidth="1"/>
    <col min="4" max="4" width="12.46484375" bestFit="1" customWidth="1"/>
    <col min="5" max="5" width="23.33203125" bestFit="1" customWidth="1"/>
    <col min="6" max="6" width="42.9296875" bestFit="1" customWidth="1"/>
    <col min="7" max="7" width="3" bestFit="1" customWidth="1"/>
    <col min="8" max="8" width="12" bestFit="1" customWidth="1"/>
    <col min="9" max="9" width="5" bestFit="1" customWidth="1"/>
    <col min="10" max="10" width="3" bestFit="1" customWidth="1"/>
    <col min="11" max="11" width="3" customWidth="1"/>
    <col min="12" max="12" width="12" bestFit="1" customWidth="1"/>
  </cols>
  <sheetData>
    <row r="1" spans="1:23" x14ac:dyDescent="0.45">
      <c r="L1">
        <f>1-(SQRT(5)-1)/2</f>
        <v>0.3819660112501051</v>
      </c>
      <c r="M1">
        <v>0</v>
      </c>
      <c r="N1">
        <v>1</v>
      </c>
      <c r="O1">
        <v>2</v>
      </c>
      <c r="P1">
        <v>3</v>
      </c>
      <c r="Q1">
        <v>4</v>
      </c>
      <c r="R1">
        <v>5</v>
      </c>
      <c r="S1">
        <v>6</v>
      </c>
      <c r="T1">
        <v>7</v>
      </c>
      <c r="U1">
        <v>8</v>
      </c>
      <c r="V1">
        <v>9</v>
      </c>
      <c r="W1">
        <v>10</v>
      </c>
    </row>
    <row r="2" spans="1:23" x14ac:dyDescent="0.45">
      <c r="A2" cm="1">
        <f t="array" ref="A2:J38">_xlfn._xlws.SORT(Tabell2[['#]:[Betyg 0-10]],9)</f>
        <v>1</v>
      </c>
      <c r="B2">
        <v>1</v>
      </c>
      <c r="C2" t="str">
        <v>🇮🇸</v>
      </c>
      <c r="D2" t="str">
        <v>Island</v>
      </c>
      <c r="E2" t="str">
        <v>Væb</v>
      </c>
      <c r="F2" t="str">
        <v>"Róa"</v>
      </c>
      <c r="G2" t="str">
        <v/>
      </c>
      <c r="H2" t="str">
        <v/>
      </c>
      <c r="I2">
        <v>0</v>
      </c>
      <c r="J2" t="str">
        <v/>
      </c>
      <c r="K2">
        <v>0</v>
      </c>
      <c r="L2">
        <f ca="1">0.5+0.7*(MOD((K2+0.5)*$L$1+0.1*RAND(),1)-0.5)</f>
        <v>0.31993944726436252</v>
      </c>
      <c r="M2" t="e">
        <f>IF($J2=M$1,$L2,NA())</f>
        <v>#N/A</v>
      </c>
      <c r="N2" t="e">
        <f t="shared" ref="N2:W17" si="0">IF($J2=N$1,$L2,NA())</f>
        <v>#N/A</v>
      </c>
      <c r="O2" t="e">
        <f t="shared" si="0"/>
        <v>#N/A</v>
      </c>
      <c r="P2" t="e">
        <f t="shared" si="0"/>
        <v>#N/A</v>
      </c>
      <c r="Q2" t="e">
        <f t="shared" si="0"/>
        <v>#N/A</v>
      </c>
      <c r="R2" t="e">
        <f t="shared" si="0"/>
        <v>#N/A</v>
      </c>
      <c r="S2" t="e">
        <f t="shared" si="0"/>
        <v>#N/A</v>
      </c>
      <c r="T2" t="e">
        <f t="shared" si="0"/>
        <v>#N/A</v>
      </c>
      <c r="U2" t="e">
        <f t="shared" si="0"/>
        <v>#N/A</v>
      </c>
      <c r="V2" t="e">
        <f t="shared" si="0"/>
        <v>#N/A</v>
      </c>
      <c r="W2" t="e">
        <f t="shared" si="0"/>
        <v>#N/A</v>
      </c>
    </row>
    <row r="3" spans="1:23" x14ac:dyDescent="0.45">
      <c r="A3">
        <v>2</v>
      </c>
      <c r="B3">
        <v>1</v>
      </c>
      <c r="C3" t="str">
        <v>🇵🇱</v>
      </c>
      <c r="D3" t="str">
        <v>Polen</v>
      </c>
      <c r="E3" t="str">
        <v>Justyna Steczkowska</v>
      </c>
      <c r="F3" t="str">
        <v>"Gaja"</v>
      </c>
      <c r="G3" t="str">
        <v/>
      </c>
      <c r="H3" t="str">
        <v/>
      </c>
      <c r="I3">
        <v>0</v>
      </c>
      <c r="J3" t="str">
        <v/>
      </c>
      <c r="K3">
        <v>1</v>
      </c>
      <c r="L3">
        <f t="shared" ref="L3:L37" ca="1" si="1">0.5+0.7*(MOD((K3+0.5)*$L$1+0.1*RAND(),1)-0.5)</f>
        <v>0.58697885517621917</v>
      </c>
      <c r="M3" t="e">
        <f t="shared" ref="M3:W37" si="2">IF($J3=M$1,$L3,NA())</f>
        <v>#N/A</v>
      </c>
      <c r="N3" t="e">
        <f t="shared" si="0"/>
        <v>#N/A</v>
      </c>
      <c r="O3" t="e">
        <f t="shared" si="0"/>
        <v>#N/A</v>
      </c>
      <c r="P3" t="e">
        <f t="shared" si="0"/>
        <v>#N/A</v>
      </c>
      <c r="Q3" t="e">
        <f t="shared" si="0"/>
        <v>#N/A</v>
      </c>
      <c r="R3" t="e">
        <f t="shared" si="0"/>
        <v>#N/A</v>
      </c>
      <c r="S3" t="e">
        <f t="shared" si="0"/>
        <v>#N/A</v>
      </c>
      <c r="T3" t="e">
        <f t="shared" si="0"/>
        <v>#N/A</v>
      </c>
      <c r="U3" t="e">
        <f t="shared" si="0"/>
        <v>#N/A</v>
      </c>
      <c r="V3" t="e">
        <f t="shared" si="0"/>
        <v>#N/A</v>
      </c>
      <c r="W3" t="e">
        <f t="shared" si="0"/>
        <v>#N/A</v>
      </c>
    </row>
    <row r="4" spans="1:23" x14ac:dyDescent="0.45">
      <c r="A4">
        <v>3</v>
      </c>
      <c r="B4">
        <v>1</v>
      </c>
      <c r="C4" t="str">
        <v>🇸🇮</v>
      </c>
      <c r="D4" t="str">
        <v>Slovenien</v>
      </c>
      <c r="E4" t="str">
        <v>Klemen</v>
      </c>
      <c r="F4" t="str">
        <v>"How Much Time Do We Have Left"</v>
      </c>
      <c r="G4" t="str">
        <v/>
      </c>
      <c r="H4" t="str">
        <v/>
      </c>
      <c r="I4">
        <v>0</v>
      </c>
      <c r="J4" t="str">
        <v/>
      </c>
      <c r="K4">
        <v>2</v>
      </c>
      <c r="L4">
        <f t="shared" ca="1" si="1"/>
        <v>0.82408718632263622</v>
      </c>
      <c r="M4" t="e">
        <f t="shared" si="2"/>
        <v>#N/A</v>
      </c>
      <c r="N4" t="e">
        <f t="shared" si="0"/>
        <v>#N/A</v>
      </c>
      <c r="O4" t="e">
        <f t="shared" si="0"/>
        <v>#N/A</v>
      </c>
      <c r="P4" t="e">
        <f t="shared" si="0"/>
        <v>#N/A</v>
      </c>
      <c r="Q4" t="e">
        <f t="shared" si="0"/>
        <v>#N/A</v>
      </c>
      <c r="R4" t="e">
        <f t="shared" si="0"/>
        <v>#N/A</v>
      </c>
      <c r="S4" t="e">
        <f t="shared" si="0"/>
        <v>#N/A</v>
      </c>
      <c r="T4" t="e">
        <f t="shared" si="0"/>
        <v>#N/A</v>
      </c>
      <c r="U4" t="e">
        <f t="shared" si="0"/>
        <v>#N/A</v>
      </c>
      <c r="V4" t="e">
        <f t="shared" si="0"/>
        <v>#N/A</v>
      </c>
      <c r="W4" t="e">
        <f t="shared" si="0"/>
        <v>#N/A</v>
      </c>
    </row>
    <row r="5" spans="1:23" x14ac:dyDescent="0.45">
      <c r="A5">
        <v>4</v>
      </c>
      <c r="B5">
        <v>1</v>
      </c>
      <c r="C5" t="str">
        <v>🇪🇪</v>
      </c>
      <c r="D5" t="str">
        <v>Estland</v>
      </c>
      <c r="E5" t="str">
        <v>Tommy Cash</v>
      </c>
      <c r="F5" t="str">
        <v>"Espresso Macchiato"</v>
      </c>
      <c r="G5" t="str">
        <v/>
      </c>
      <c r="H5" t="str">
        <v/>
      </c>
      <c r="I5">
        <v>0</v>
      </c>
      <c r="J5" t="str">
        <v/>
      </c>
      <c r="K5">
        <v>3</v>
      </c>
      <c r="L5">
        <f t="shared" ca="1" si="1"/>
        <v>0.42620889004825135</v>
      </c>
      <c r="M5" t="e">
        <f t="shared" si="2"/>
        <v>#N/A</v>
      </c>
      <c r="N5" t="e">
        <f t="shared" si="0"/>
        <v>#N/A</v>
      </c>
      <c r="O5" t="e">
        <f t="shared" si="0"/>
        <v>#N/A</v>
      </c>
      <c r="P5" t="e">
        <f t="shared" si="0"/>
        <v>#N/A</v>
      </c>
      <c r="Q5" t="e">
        <f t="shared" si="0"/>
        <v>#N/A</v>
      </c>
      <c r="R5" t="e">
        <f t="shared" si="0"/>
        <v>#N/A</v>
      </c>
      <c r="S5" t="e">
        <f t="shared" si="0"/>
        <v>#N/A</v>
      </c>
      <c r="T5" t="e">
        <f t="shared" si="0"/>
        <v>#N/A</v>
      </c>
      <c r="U5" t="e">
        <f t="shared" si="0"/>
        <v>#N/A</v>
      </c>
      <c r="V5" t="e">
        <f t="shared" si="0"/>
        <v>#N/A</v>
      </c>
      <c r="W5" t="e">
        <f t="shared" si="0"/>
        <v>#N/A</v>
      </c>
    </row>
    <row r="6" spans="1:23" x14ac:dyDescent="0.45">
      <c r="A6">
        <v>5</v>
      </c>
      <c r="B6">
        <v>1</v>
      </c>
      <c r="C6" t="str">
        <v>🇪🇸</v>
      </c>
      <c r="D6" t="str">
        <v>Spanien</v>
      </c>
      <c r="E6" t="str">
        <v>Melody</v>
      </c>
      <c r="F6" t="str">
        <v>"Esa diva"</v>
      </c>
      <c r="G6" t="str">
        <v/>
      </c>
      <c r="H6" t="str">
        <v/>
      </c>
      <c r="I6">
        <v>0</v>
      </c>
      <c r="J6" t="str">
        <v/>
      </c>
      <c r="K6">
        <v>4</v>
      </c>
      <c r="L6">
        <f t="shared" ca="1" si="1"/>
        <v>0.69592970047464797</v>
      </c>
      <c r="M6" t="e">
        <f t="shared" si="2"/>
        <v>#N/A</v>
      </c>
      <c r="N6" t="e">
        <f t="shared" si="0"/>
        <v>#N/A</v>
      </c>
      <c r="O6" t="e">
        <f t="shared" si="0"/>
        <v>#N/A</v>
      </c>
      <c r="P6" t="e">
        <f t="shared" si="0"/>
        <v>#N/A</v>
      </c>
      <c r="Q6" t="e">
        <f t="shared" si="0"/>
        <v>#N/A</v>
      </c>
      <c r="R6" t="e">
        <f t="shared" si="0"/>
        <v>#N/A</v>
      </c>
      <c r="S6" t="e">
        <f t="shared" si="0"/>
        <v>#N/A</v>
      </c>
      <c r="T6" t="e">
        <f t="shared" si="0"/>
        <v>#N/A</v>
      </c>
      <c r="U6" t="e">
        <f t="shared" si="0"/>
        <v>#N/A</v>
      </c>
      <c r="V6" t="e">
        <f t="shared" si="0"/>
        <v>#N/A</v>
      </c>
      <c r="W6" t="e">
        <f t="shared" si="0"/>
        <v>#N/A</v>
      </c>
    </row>
    <row r="7" spans="1:23" x14ac:dyDescent="0.45">
      <c r="A7">
        <v>6</v>
      </c>
      <c r="B7">
        <v>1</v>
      </c>
      <c r="C7" t="str">
        <v>🇺🇦</v>
      </c>
      <c r="D7" t="str">
        <v>Ukraina</v>
      </c>
      <c r="E7" t="str">
        <v>Ziferblat</v>
      </c>
      <c r="F7" t="str">
        <v>"Bird of Pray"</v>
      </c>
      <c r="G7" t="str">
        <v/>
      </c>
      <c r="H7" t="str">
        <v/>
      </c>
      <c r="I7">
        <v>0</v>
      </c>
      <c r="J7" t="str">
        <v/>
      </c>
      <c r="K7">
        <v>5</v>
      </c>
      <c r="L7">
        <f t="shared" ca="1" si="1"/>
        <v>0.26345523176314811</v>
      </c>
      <c r="M7" t="e">
        <f t="shared" si="2"/>
        <v>#N/A</v>
      </c>
      <c r="N7" t="e">
        <f t="shared" si="0"/>
        <v>#N/A</v>
      </c>
      <c r="O7" t="e">
        <f t="shared" si="0"/>
        <v>#N/A</v>
      </c>
      <c r="P7" t="e">
        <f t="shared" si="0"/>
        <v>#N/A</v>
      </c>
      <c r="Q7" t="e">
        <f t="shared" si="0"/>
        <v>#N/A</v>
      </c>
      <c r="R7" t="e">
        <f t="shared" si="0"/>
        <v>#N/A</v>
      </c>
      <c r="S7" t="e">
        <f t="shared" si="0"/>
        <v>#N/A</v>
      </c>
      <c r="T7" t="e">
        <f t="shared" si="0"/>
        <v>#N/A</v>
      </c>
      <c r="U7" t="e">
        <f t="shared" si="0"/>
        <v>#N/A</v>
      </c>
      <c r="V7" t="e">
        <f t="shared" si="0"/>
        <v>#N/A</v>
      </c>
      <c r="W7" t="e">
        <f t="shared" si="0"/>
        <v>#N/A</v>
      </c>
    </row>
    <row r="8" spans="1:23" x14ac:dyDescent="0.45">
      <c r="A8">
        <v>7</v>
      </c>
      <c r="B8">
        <v>2</v>
      </c>
      <c r="C8" t="str">
        <v>🇸🇪</v>
      </c>
      <c r="D8" t="str">
        <v>Sverige</v>
      </c>
      <c r="E8" t="str">
        <v>KAJ</v>
      </c>
      <c r="F8" t="str">
        <v>"Bara bada bastu"</v>
      </c>
      <c r="G8" t="str">
        <v/>
      </c>
      <c r="H8" t="str">
        <v/>
      </c>
      <c r="I8">
        <v>0</v>
      </c>
      <c r="J8" t="str">
        <v/>
      </c>
      <c r="K8">
        <v>6</v>
      </c>
      <c r="L8">
        <f t="shared" ca="1" si="1"/>
        <v>0.48807411238375009</v>
      </c>
      <c r="M8" t="e">
        <f t="shared" si="2"/>
        <v>#N/A</v>
      </c>
      <c r="N8" t="e">
        <f t="shared" si="0"/>
        <v>#N/A</v>
      </c>
      <c r="O8" t="e">
        <f t="shared" si="0"/>
        <v>#N/A</v>
      </c>
      <c r="P8" t="e">
        <f t="shared" si="0"/>
        <v>#N/A</v>
      </c>
      <c r="Q8" t="e">
        <f t="shared" si="0"/>
        <v>#N/A</v>
      </c>
      <c r="R8" t="e">
        <f t="shared" si="0"/>
        <v>#N/A</v>
      </c>
      <c r="S8" t="e">
        <f t="shared" si="0"/>
        <v>#N/A</v>
      </c>
      <c r="T8" t="e">
        <f t="shared" si="0"/>
        <v>#N/A</v>
      </c>
      <c r="U8" t="e">
        <f t="shared" si="0"/>
        <v>#N/A</v>
      </c>
      <c r="V8" t="e">
        <f t="shared" si="0"/>
        <v>#N/A</v>
      </c>
      <c r="W8" t="e">
        <f t="shared" si="0"/>
        <v>#N/A</v>
      </c>
    </row>
    <row r="9" spans="1:23" x14ac:dyDescent="0.45">
      <c r="A9">
        <v>8</v>
      </c>
      <c r="B9">
        <v>2</v>
      </c>
      <c r="C9" t="str">
        <v>🇵🇹</v>
      </c>
      <c r="D9" t="str">
        <v>Portugal</v>
      </c>
      <c r="E9" t="str">
        <v>Napa</v>
      </c>
      <c r="F9" t="str">
        <v>"Deslocado"</v>
      </c>
      <c r="G9" t="str">
        <v/>
      </c>
      <c r="H9" t="str">
        <v/>
      </c>
      <c r="I9">
        <v>0</v>
      </c>
      <c r="J9" t="str">
        <v/>
      </c>
      <c r="K9">
        <v>7</v>
      </c>
      <c r="L9">
        <f t="shared" ca="1" si="1"/>
        <v>0.76051916009265597</v>
      </c>
      <c r="M9" t="e">
        <f t="shared" si="2"/>
        <v>#N/A</v>
      </c>
      <c r="N9" t="e">
        <f t="shared" si="0"/>
        <v>#N/A</v>
      </c>
      <c r="O9" t="e">
        <f t="shared" si="0"/>
        <v>#N/A</v>
      </c>
      <c r="P9" t="e">
        <f t="shared" si="0"/>
        <v>#N/A</v>
      </c>
      <c r="Q9" t="e">
        <f t="shared" si="0"/>
        <v>#N/A</v>
      </c>
      <c r="R9" t="e">
        <f t="shared" si="0"/>
        <v>#N/A</v>
      </c>
      <c r="S9" t="e">
        <f t="shared" si="0"/>
        <v>#N/A</v>
      </c>
      <c r="T9" t="e">
        <f t="shared" si="0"/>
        <v>#N/A</v>
      </c>
      <c r="U9" t="e">
        <f t="shared" si="0"/>
        <v>#N/A</v>
      </c>
      <c r="V9" t="e">
        <f t="shared" si="0"/>
        <v>#N/A</v>
      </c>
      <c r="W9" t="e">
        <f t="shared" si="0"/>
        <v>#N/A</v>
      </c>
    </row>
    <row r="10" spans="1:23" x14ac:dyDescent="0.45">
      <c r="A10">
        <v>9</v>
      </c>
      <c r="B10">
        <v>2</v>
      </c>
      <c r="C10" t="str">
        <v>🇳🇴</v>
      </c>
      <c r="D10" t="str">
        <v>Norge</v>
      </c>
      <c r="E10" t="str">
        <v>Kyle Alessandro</v>
      </c>
      <c r="F10" t="str">
        <v>"Lighter"</v>
      </c>
      <c r="G10" t="str">
        <v/>
      </c>
      <c r="H10" t="str">
        <v/>
      </c>
      <c r="I10">
        <v>0</v>
      </c>
      <c r="J10" t="str">
        <v/>
      </c>
      <c r="K10">
        <v>8</v>
      </c>
      <c r="L10">
        <f t="shared" ca="1" si="1"/>
        <v>0.34830781682785467</v>
      </c>
      <c r="M10" t="e">
        <f t="shared" si="2"/>
        <v>#N/A</v>
      </c>
      <c r="N10" t="e">
        <f t="shared" si="0"/>
        <v>#N/A</v>
      </c>
      <c r="O10" t="e">
        <f t="shared" si="0"/>
        <v>#N/A</v>
      </c>
      <c r="P10" t="e">
        <f t="shared" si="0"/>
        <v>#N/A</v>
      </c>
      <c r="Q10" t="e">
        <f t="shared" si="0"/>
        <v>#N/A</v>
      </c>
      <c r="R10" t="e">
        <f t="shared" si="0"/>
        <v>#N/A</v>
      </c>
      <c r="S10" t="e">
        <f t="shared" si="0"/>
        <v>#N/A</v>
      </c>
      <c r="T10" t="e">
        <f t="shared" si="0"/>
        <v>#N/A</v>
      </c>
      <c r="U10" t="e">
        <f t="shared" si="0"/>
        <v>#N/A</v>
      </c>
      <c r="V10" t="e">
        <f t="shared" si="0"/>
        <v>#N/A</v>
      </c>
      <c r="W10" t="e">
        <f t="shared" si="0"/>
        <v>#N/A</v>
      </c>
    </row>
    <row r="11" spans="1:23" x14ac:dyDescent="0.45">
      <c r="A11">
        <v>10</v>
      </c>
      <c r="B11">
        <v>2</v>
      </c>
      <c r="C11" t="str">
        <v>🇧🇪</v>
      </c>
      <c r="D11" t="str">
        <v>Belgien</v>
      </c>
      <c r="E11" t="str">
        <v>Red Sebastian</v>
      </c>
      <c r="F11" t="str">
        <v>"Strobe Lights"</v>
      </c>
      <c r="G11" t="str">
        <v/>
      </c>
      <c r="H11" t="str">
        <v/>
      </c>
      <c r="I11">
        <v>0</v>
      </c>
      <c r="J11" t="str">
        <v/>
      </c>
      <c r="K11">
        <v>9</v>
      </c>
      <c r="L11">
        <f t="shared" ca="1" si="1"/>
        <v>0.60425470975803974</v>
      </c>
      <c r="M11" t="e">
        <f t="shared" si="2"/>
        <v>#N/A</v>
      </c>
      <c r="N11" t="e">
        <f t="shared" si="0"/>
        <v>#N/A</v>
      </c>
      <c r="O11" t="e">
        <f t="shared" si="0"/>
        <v>#N/A</v>
      </c>
      <c r="P11" t="e">
        <f t="shared" si="0"/>
        <v>#N/A</v>
      </c>
      <c r="Q11" t="e">
        <f t="shared" si="0"/>
        <v>#N/A</v>
      </c>
      <c r="R11" t="e">
        <f t="shared" si="0"/>
        <v>#N/A</v>
      </c>
      <c r="S11" t="e">
        <f t="shared" si="0"/>
        <v>#N/A</v>
      </c>
      <c r="T11" t="e">
        <f t="shared" si="0"/>
        <v>#N/A</v>
      </c>
      <c r="U11" t="e">
        <f t="shared" si="0"/>
        <v>#N/A</v>
      </c>
      <c r="V11" t="e">
        <f t="shared" si="0"/>
        <v>#N/A</v>
      </c>
      <c r="W11" t="e">
        <f t="shared" si="0"/>
        <v>#N/A</v>
      </c>
    </row>
    <row r="12" spans="1:23" x14ac:dyDescent="0.45">
      <c r="A12">
        <v>11</v>
      </c>
      <c r="B12">
        <v>2</v>
      </c>
      <c r="C12" t="str">
        <v>🇮🇹</v>
      </c>
      <c r="D12" t="str">
        <v>Italien</v>
      </c>
      <c r="E12" t="str">
        <v>Lucio Corsi</v>
      </c>
      <c r="F12" t="str">
        <v>"Volevo essere un duro"</v>
      </c>
      <c r="G12" t="str">
        <v/>
      </c>
      <c r="H12" t="str">
        <v/>
      </c>
      <c r="I12">
        <v>0</v>
      </c>
      <c r="J12" t="str">
        <v/>
      </c>
      <c r="K12">
        <v>10</v>
      </c>
      <c r="L12">
        <f t="shared" ca="1" si="1"/>
        <v>0.18531684446493668</v>
      </c>
      <c r="M12" t="e">
        <f t="shared" si="2"/>
        <v>#N/A</v>
      </c>
      <c r="N12" t="e">
        <f t="shared" si="0"/>
        <v>#N/A</v>
      </c>
      <c r="O12" t="e">
        <f t="shared" si="0"/>
        <v>#N/A</v>
      </c>
      <c r="P12" t="e">
        <f t="shared" si="0"/>
        <v>#N/A</v>
      </c>
      <c r="Q12" t="e">
        <f t="shared" si="0"/>
        <v>#N/A</v>
      </c>
      <c r="R12" t="e">
        <f t="shared" si="0"/>
        <v>#N/A</v>
      </c>
      <c r="S12" t="e">
        <f t="shared" si="0"/>
        <v>#N/A</v>
      </c>
      <c r="T12" t="e">
        <f t="shared" si="0"/>
        <v>#N/A</v>
      </c>
      <c r="U12" t="e">
        <f t="shared" si="0"/>
        <v>#N/A</v>
      </c>
      <c r="V12" t="e">
        <f t="shared" si="0"/>
        <v>#N/A</v>
      </c>
      <c r="W12" t="e">
        <f t="shared" si="0"/>
        <v>#N/A</v>
      </c>
    </row>
    <row r="13" spans="1:23" x14ac:dyDescent="0.45">
      <c r="A13">
        <v>12</v>
      </c>
      <c r="B13">
        <v>2</v>
      </c>
      <c r="C13" t="str">
        <v>🇦🇿</v>
      </c>
      <c r="D13" t="str">
        <v>Azerbajdzjan</v>
      </c>
      <c r="E13" t="str">
        <v>Mamagama</v>
      </c>
      <c r="F13" t="str">
        <v>"Run with U"</v>
      </c>
      <c r="G13" t="str">
        <v/>
      </c>
      <c r="H13" t="str">
        <v/>
      </c>
      <c r="I13">
        <v>0</v>
      </c>
      <c r="J13" t="str">
        <v/>
      </c>
      <c r="K13">
        <v>11</v>
      </c>
      <c r="L13">
        <f t="shared" ca="1" si="1"/>
        <v>0.43789418188531382</v>
      </c>
      <c r="M13" t="e">
        <f t="shared" si="2"/>
        <v>#N/A</v>
      </c>
      <c r="N13" t="e">
        <f t="shared" si="0"/>
        <v>#N/A</v>
      </c>
      <c r="O13" t="e">
        <f t="shared" si="0"/>
        <v>#N/A</v>
      </c>
      <c r="P13" t="e">
        <f t="shared" si="0"/>
        <v>#N/A</v>
      </c>
      <c r="Q13" t="e">
        <f t="shared" si="0"/>
        <v>#N/A</v>
      </c>
      <c r="R13" t="e">
        <f t="shared" si="0"/>
        <v>#N/A</v>
      </c>
      <c r="S13" t="e">
        <f t="shared" si="0"/>
        <v>#N/A</v>
      </c>
      <c r="T13" t="e">
        <f t="shared" si="0"/>
        <v>#N/A</v>
      </c>
      <c r="U13" t="e">
        <f t="shared" si="0"/>
        <v>#N/A</v>
      </c>
      <c r="V13" t="e">
        <f t="shared" si="0"/>
        <v>#N/A</v>
      </c>
      <c r="W13" t="e">
        <f t="shared" si="0"/>
        <v>#N/A</v>
      </c>
    </row>
    <row r="14" spans="1:23" x14ac:dyDescent="0.45">
      <c r="A14">
        <v>13</v>
      </c>
      <c r="B14">
        <v>3</v>
      </c>
      <c r="C14" t="str">
        <v>🇸🇲</v>
      </c>
      <c r="D14" t="str">
        <v>San Marino</v>
      </c>
      <c r="E14" t="str">
        <v>Gabry Ponte</v>
      </c>
      <c r="F14" t="str">
        <v>"Tutta l'Italia"</v>
      </c>
      <c r="G14" t="str">
        <v/>
      </c>
      <c r="H14" t="str">
        <v/>
      </c>
      <c r="I14">
        <v>0</v>
      </c>
      <c r="J14" t="str">
        <v/>
      </c>
      <c r="K14">
        <v>12</v>
      </c>
      <c r="L14">
        <f t="shared" ca="1" si="1"/>
        <v>0.69959454464463555</v>
      </c>
      <c r="M14" t="e">
        <f t="shared" si="2"/>
        <v>#N/A</v>
      </c>
      <c r="N14" t="e">
        <f t="shared" si="0"/>
        <v>#N/A</v>
      </c>
      <c r="O14" t="e">
        <f t="shared" si="0"/>
        <v>#N/A</v>
      </c>
      <c r="P14" t="e">
        <f t="shared" si="0"/>
        <v>#N/A</v>
      </c>
      <c r="Q14" t="e">
        <f t="shared" si="0"/>
        <v>#N/A</v>
      </c>
      <c r="R14" t="e">
        <f t="shared" si="0"/>
        <v>#N/A</v>
      </c>
      <c r="S14" t="e">
        <f t="shared" si="0"/>
        <v>#N/A</v>
      </c>
      <c r="T14" t="e">
        <f t="shared" si="0"/>
        <v>#N/A</v>
      </c>
      <c r="U14" t="e">
        <f t="shared" si="0"/>
        <v>#N/A</v>
      </c>
      <c r="V14" t="e">
        <f t="shared" si="0"/>
        <v>#N/A</v>
      </c>
      <c r="W14" t="e">
        <f t="shared" si="0"/>
        <v>#N/A</v>
      </c>
    </row>
    <row r="15" spans="1:23" x14ac:dyDescent="0.45">
      <c r="A15">
        <v>14</v>
      </c>
      <c r="B15">
        <v>3</v>
      </c>
      <c r="C15" t="str">
        <v>🇦🇱</v>
      </c>
      <c r="D15" t="str">
        <v>Albanien</v>
      </c>
      <c r="E15" t="str">
        <v>Shkodra Elektronike</v>
      </c>
      <c r="F15" t="str">
        <v>"Zjerm"</v>
      </c>
      <c r="G15" t="str">
        <v/>
      </c>
      <c r="H15" t="str">
        <v/>
      </c>
      <c r="I15">
        <v>0</v>
      </c>
      <c r="J15" t="str">
        <v/>
      </c>
      <c r="K15">
        <v>13</v>
      </c>
      <c r="L15">
        <f t="shared" ca="1" si="1"/>
        <v>0.31769458681823687</v>
      </c>
      <c r="M15" t="e">
        <f t="shared" si="2"/>
        <v>#N/A</v>
      </c>
      <c r="N15" t="e">
        <f t="shared" si="0"/>
        <v>#N/A</v>
      </c>
      <c r="O15" t="e">
        <f t="shared" si="0"/>
        <v>#N/A</v>
      </c>
      <c r="P15" t="e">
        <f t="shared" si="0"/>
        <v>#N/A</v>
      </c>
      <c r="Q15" t="e">
        <f t="shared" si="0"/>
        <v>#N/A</v>
      </c>
      <c r="R15" t="e">
        <f t="shared" si="0"/>
        <v>#N/A</v>
      </c>
      <c r="S15" t="e">
        <f t="shared" si="0"/>
        <v>#N/A</v>
      </c>
      <c r="T15" t="e">
        <f t="shared" si="0"/>
        <v>#N/A</v>
      </c>
      <c r="U15" t="e">
        <f t="shared" si="0"/>
        <v>#N/A</v>
      </c>
      <c r="V15" t="e">
        <f t="shared" si="0"/>
        <v>#N/A</v>
      </c>
      <c r="W15" t="e">
        <f t="shared" si="0"/>
        <v>#N/A</v>
      </c>
    </row>
    <row r="16" spans="1:23" x14ac:dyDescent="0.45">
      <c r="A16">
        <v>15</v>
      </c>
      <c r="B16">
        <v>3</v>
      </c>
      <c r="C16" t="str">
        <v>🇳🇱</v>
      </c>
      <c r="D16" t="str">
        <v>Nederländerna</v>
      </c>
      <c r="E16" t="str">
        <v>Claude</v>
      </c>
      <c r="F16" t="str">
        <v>"C'est la vie"</v>
      </c>
      <c r="G16" t="str">
        <v/>
      </c>
      <c r="H16" t="str">
        <v/>
      </c>
      <c r="I16">
        <v>0</v>
      </c>
      <c r="J16" t="str">
        <v/>
      </c>
      <c r="K16">
        <v>14</v>
      </c>
      <c r="L16">
        <f t="shared" ca="1" si="1"/>
        <v>0.55360468846344246</v>
      </c>
      <c r="M16" t="e">
        <f t="shared" si="2"/>
        <v>#N/A</v>
      </c>
      <c r="N16" t="e">
        <f t="shared" si="0"/>
        <v>#N/A</v>
      </c>
      <c r="O16" t="e">
        <f t="shared" si="0"/>
        <v>#N/A</v>
      </c>
      <c r="P16" t="e">
        <f t="shared" si="0"/>
        <v>#N/A</v>
      </c>
      <c r="Q16" t="e">
        <f t="shared" si="0"/>
        <v>#N/A</v>
      </c>
      <c r="R16" t="e">
        <f t="shared" si="0"/>
        <v>#N/A</v>
      </c>
      <c r="S16" t="e">
        <f t="shared" si="0"/>
        <v>#N/A</v>
      </c>
      <c r="T16" t="e">
        <f t="shared" si="0"/>
        <v>#N/A</v>
      </c>
      <c r="U16" t="e">
        <f t="shared" si="0"/>
        <v>#N/A</v>
      </c>
      <c r="V16" t="e">
        <f t="shared" si="0"/>
        <v>#N/A</v>
      </c>
      <c r="W16" t="e">
        <f t="shared" si="0"/>
        <v>#N/A</v>
      </c>
    </row>
    <row r="17" spans="1:23" x14ac:dyDescent="0.45">
      <c r="A17">
        <v>16</v>
      </c>
      <c r="B17">
        <v>3</v>
      </c>
      <c r="C17" t="str">
        <v>🇭🇷</v>
      </c>
      <c r="D17" t="str">
        <v>Kroatien</v>
      </c>
      <c r="E17" t="str">
        <v>Marko Bošnjak</v>
      </c>
      <c r="F17" t="str">
        <v>"Poison Cake"</v>
      </c>
      <c r="G17" t="str">
        <v/>
      </c>
      <c r="H17" t="str">
        <v/>
      </c>
      <c r="I17">
        <v>0</v>
      </c>
      <c r="J17" t="str">
        <v/>
      </c>
      <c r="K17">
        <v>15</v>
      </c>
      <c r="L17">
        <f t="shared" ca="1" si="1"/>
        <v>0.84940117038111373</v>
      </c>
      <c r="M17" t="e">
        <f t="shared" si="2"/>
        <v>#N/A</v>
      </c>
      <c r="N17" t="e">
        <f t="shared" si="0"/>
        <v>#N/A</v>
      </c>
      <c r="O17" t="e">
        <f t="shared" si="0"/>
        <v>#N/A</v>
      </c>
      <c r="P17" t="e">
        <f t="shared" si="0"/>
        <v>#N/A</v>
      </c>
      <c r="Q17" t="e">
        <f t="shared" si="0"/>
        <v>#N/A</v>
      </c>
      <c r="R17" t="e">
        <f t="shared" si="0"/>
        <v>#N/A</v>
      </c>
      <c r="S17" t="e">
        <f t="shared" si="0"/>
        <v>#N/A</v>
      </c>
      <c r="T17" t="e">
        <f t="shared" si="0"/>
        <v>#N/A</v>
      </c>
      <c r="U17" t="e">
        <f t="shared" si="0"/>
        <v>#N/A</v>
      </c>
      <c r="V17" t="e">
        <f t="shared" si="0"/>
        <v>#N/A</v>
      </c>
      <c r="W17" t="e">
        <f t="shared" si="0"/>
        <v>#N/A</v>
      </c>
    </row>
    <row r="18" spans="1:23" x14ac:dyDescent="0.45">
      <c r="A18">
        <v>17</v>
      </c>
      <c r="B18">
        <v>3</v>
      </c>
      <c r="C18" t="str">
        <v>🇨🇭</v>
      </c>
      <c r="D18" t="str">
        <v>Schweiz</v>
      </c>
      <c r="E18" t="str">
        <v>Zoë Më</v>
      </c>
      <c r="F18" t="str">
        <v>"Voyage"</v>
      </c>
      <c r="G18" t="str">
        <v/>
      </c>
      <c r="H18" t="str">
        <v/>
      </c>
      <c r="I18">
        <v>0</v>
      </c>
      <c r="J18" t="str">
        <v/>
      </c>
      <c r="K18">
        <v>16</v>
      </c>
      <c r="L18">
        <f t="shared" ca="1" si="1"/>
        <v>0.37595131165116963</v>
      </c>
      <c r="M18" t="e">
        <f t="shared" si="2"/>
        <v>#N/A</v>
      </c>
      <c r="N18" t="e">
        <f t="shared" si="2"/>
        <v>#N/A</v>
      </c>
      <c r="O18" t="e">
        <f t="shared" si="2"/>
        <v>#N/A</v>
      </c>
      <c r="P18" t="e">
        <f t="shared" si="2"/>
        <v>#N/A</v>
      </c>
      <c r="Q18" t="e">
        <f t="shared" si="2"/>
        <v>#N/A</v>
      </c>
      <c r="R18" t="e">
        <f t="shared" si="2"/>
        <v>#N/A</v>
      </c>
      <c r="S18" t="e">
        <f t="shared" si="2"/>
        <v>#N/A</v>
      </c>
      <c r="T18" t="e">
        <f t="shared" si="2"/>
        <v>#N/A</v>
      </c>
      <c r="U18" t="e">
        <f t="shared" si="2"/>
        <v>#N/A</v>
      </c>
      <c r="V18" t="e">
        <f t="shared" si="2"/>
        <v>#N/A</v>
      </c>
      <c r="W18" t="e">
        <f t="shared" si="2"/>
        <v>#N/A</v>
      </c>
    </row>
    <row r="19" spans="1:23" x14ac:dyDescent="0.45">
      <c r="A19">
        <v>18</v>
      </c>
      <c r="B19">
        <v>3</v>
      </c>
      <c r="C19" t="str">
        <v>🇨🇾</v>
      </c>
      <c r="D19" t="str">
        <v>Cypern</v>
      </c>
      <c r="E19" t="str">
        <v>Theo Evan</v>
      </c>
      <c r="F19" t="str">
        <v>"Shh"</v>
      </c>
      <c r="G19" t="str">
        <v/>
      </c>
      <c r="H19" t="str">
        <v/>
      </c>
      <c r="I19">
        <v>0</v>
      </c>
      <c r="J19" t="str">
        <v/>
      </c>
      <c r="K19">
        <v>17</v>
      </c>
      <c r="L19">
        <f t="shared" ca="1" si="1"/>
        <v>0.67853490435995378</v>
      </c>
      <c r="M19" t="e">
        <f t="shared" si="2"/>
        <v>#N/A</v>
      </c>
      <c r="N19" t="e">
        <f t="shared" si="2"/>
        <v>#N/A</v>
      </c>
      <c r="O19" t="e">
        <f t="shared" si="2"/>
        <v>#N/A</v>
      </c>
      <c r="P19" t="e">
        <f t="shared" si="2"/>
        <v>#N/A</v>
      </c>
      <c r="Q19" t="e">
        <f t="shared" si="2"/>
        <v>#N/A</v>
      </c>
      <c r="R19" t="e">
        <f t="shared" si="2"/>
        <v>#N/A</v>
      </c>
      <c r="S19" t="e">
        <f t="shared" si="2"/>
        <v>#N/A</v>
      </c>
      <c r="T19" t="e">
        <f t="shared" si="2"/>
        <v>#N/A</v>
      </c>
      <c r="U19" t="e">
        <f t="shared" si="2"/>
        <v>#N/A</v>
      </c>
      <c r="V19" t="e">
        <f t="shared" si="2"/>
        <v>#N/A</v>
      </c>
      <c r="W19" t="e">
        <f t="shared" si="2"/>
        <v>#N/A</v>
      </c>
    </row>
    <row r="20" spans="1:23" x14ac:dyDescent="0.45">
      <c r="A20">
        <v>19</v>
      </c>
      <c r="B20">
        <v>4</v>
      </c>
      <c r="C20" t="str">
        <v>🇦🇺</v>
      </c>
      <c r="D20" t="str">
        <v>Australien</v>
      </c>
      <c r="E20" t="str">
        <v>Go-Jo</v>
      </c>
      <c r="F20" t="str">
        <v>"Milkshake Man"</v>
      </c>
      <c r="G20" t="str">
        <v/>
      </c>
      <c r="H20" t="str">
        <v/>
      </c>
      <c r="I20">
        <v>0</v>
      </c>
      <c r="J20" t="str">
        <v/>
      </c>
      <c r="K20">
        <v>18</v>
      </c>
      <c r="L20">
        <f t="shared" ca="1" si="1"/>
        <v>0.22838625679820262</v>
      </c>
      <c r="M20" t="e">
        <f t="shared" si="2"/>
        <v>#N/A</v>
      </c>
      <c r="N20" t="e">
        <f t="shared" si="2"/>
        <v>#N/A</v>
      </c>
      <c r="O20" t="e">
        <f t="shared" si="2"/>
        <v>#N/A</v>
      </c>
      <c r="P20" t="e">
        <f t="shared" si="2"/>
        <v>#N/A</v>
      </c>
      <c r="Q20" t="e">
        <f t="shared" si="2"/>
        <v>#N/A</v>
      </c>
      <c r="R20" t="e">
        <f t="shared" si="2"/>
        <v>#N/A</v>
      </c>
      <c r="S20" t="e">
        <f t="shared" si="2"/>
        <v>#N/A</v>
      </c>
      <c r="T20" t="e">
        <f t="shared" si="2"/>
        <v>#N/A</v>
      </c>
      <c r="U20" t="e">
        <f t="shared" si="2"/>
        <v>#N/A</v>
      </c>
      <c r="V20" t="e">
        <f t="shared" si="2"/>
        <v>#N/A</v>
      </c>
      <c r="W20" t="e">
        <f t="shared" si="2"/>
        <v>#N/A</v>
      </c>
    </row>
    <row r="21" spans="1:23" x14ac:dyDescent="0.45">
      <c r="A21">
        <v>20</v>
      </c>
      <c r="B21">
        <v>4</v>
      </c>
      <c r="C21" t="str">
        <v>🇲🇪</v>
      </c>
      <c r="D21" t="str">
        <v>Montenegro</v>
      </c>
      <c r="E21" t="str">
        <v>Nina Žižić</v>
      </c>
      <c r="F21" t="str">
        <v>"Dobrodošli"</v>
      </c>
      <c r="G21" t="str">
        <v/>
      </c>
      <c r="H21" t="str">
        <v/>
      </c>
      <c r="I21">
        <v>0</v>
      </c>
      <c r="J21" t="str">
        <v/>
      </c>
      <c r="K21">
        <v>19</v>
      </c>
      <c r="L21">
        <f t="shared" ca="1" si="1"/>
        <v>0.48210322665907634</v>
      </c>
      <c r="M21" t="e">
        <f t="shared" si="2"/>
        <v>#N/A</v>
      </c>
      <c r="N21" t="e">
        <f t="shared" si="2"/>
        <v>#N/A</v>
      </c>
      <c r="O21" t="e">
        <f t="shared" si="2"/>
        <v>#N/A</v>
      </c>
      <c r="P21" t="e">
        <f t="shared" si="2"/>
        <v>#N/A</v>
      </c>
      <c r="Q21" t="e">
        <f t="shared" si="2"/>
        <v>#N/A</v>
      </c>
      <c r="R21" t="e">
        <f t="shared" si="2"/>
        <v>#N/A</v>
      </c>
      <c r="S21" t="e">
        <f t="shared" si="2"/>
        <v>#N/A</v>
      </c>
      <c r="T21" t="e">
        <f t="shared" si="2"/>
        <v>#N/A</v>
      </c>
      <c r="U21" t="e">
        <f t="shared" si="2"/>
        <v>#N/A</v>
      </c>
      <c r="V21" t="e">
        <f t="shared" si="2"/>
        <v>#N/A</v>
      </c>
      <c r="W21" t="e">
        <f t="shared" si="2"/>
        <v>#N/A</v>
      </c>
    </row>
    <row r="22" spans="1:23" x14ac:dyDescent="0.45">
      <c r="A22">
        <v>21</v>
      </c>
      <c r="B22">
        <v>4</v>
      </c>
      <c r="C22" t="str">
        <v>🇮🇪</v>
      </c>
      <c r="D22" t="str">
        <v>Irland</v>
      </c>
      <c r="E22" t="str">
        <v>Emmy</v>
      </c>
      <c r="F22" t="str">
        <v>"Laika Party"</v>
      </c>
      <c r="G22" t="str">
        <v/>
      </c>
      <c r="H22" t="str">
        <v/>
      </c>
      <c r="I22">
        <v>0</v>
      </c>
      <c r="J22" t="str">
        <v/>
      </c>
      <c r="K22">
        <v>20</v>
      </c>
      <c r="L22">
        <f t="shared" ca="1" si="1"/>
        <v>0.77859839821717269</v>
      </c>
      <c r="M22" t="e">
        <f t="shared" si="2"/>
        <v>#N/A</v>
      </c>
      <c r="N22" t="e">
        <f t="shared" si="2"/>
        <v>#N/A</v>
      </c>
      <c r="O22" t="e">
        <f t="shared" si="2"/>
        <v>#N/A</v>
      </c>
      <c r="P22" t="e">
        <f t="shared" si="2"/>
        <v>#N/A</v>
      </c>
      <c r="Q22" t="e">
        <f t="shared" si="2"/>
        <v>#N/A</v>
      </c>
      <c r="R22" t="e">
        <f t="shared" si="2"/>
        <v>#N/A</v>
      </c>
      <c r="S22" t="e">
        <f t="shared" si="2"/>
        <v>#N/A</v>
      </c>
      <c r="T22" t="e">
        <f t="shared" si="2"/>
        <v>#N/A</v>
      </c>
      <c r="U22" t="e">
        <f t="shared" si="2"/>
        <v>#N/A</v>
      </c>
      <c r="V22" t="e">
        <f t="shared" si="2"/>
        <v>#N/A</v>
      </c>
      <c r="W22" t="e">
        <f t="shared" si="2"/>
        <v>#N/A</v>
      </c>
    </row>
    <row r="23" spans="1:23" x14ac:dyDescent="0.45">
      <c r="A23">
        <v>22</v>
      </c>
      <c r="B23">
        <v>4</v>
      </c>
      <c r="C23" t="str">
        <v>🇱🇻</v>
      </c>
      <c r="D23" t="str">
        <v>Lettland</v>
      </c>
      <c r="E23" t="str">
        <v>Tautumeitas</v>
      </c>
      <c r="F23" t="str">
        <v>"Bur man laimi"</v>
      </c>
      <c r="G23" t="str">
        <v/>
      </c>
      <c r="H23" t="str">
        <v/>
      </c>
      <c r="I23">
        <v>0</v>
      </c>
      <c r="J23" t="str">
        <v/>
      </c>
      <c r="K23">
        <v>21</v>
      </c>
      <c r="L23">
        <f t="shared" ca="1" si="1"/>
        <v>0.32402332825445013</v>
      </c>
      <c r="M23" t="e">
        <f t="shared" si="2"/>
        <v>#N/A</v>
      </c>
      <c r="N23" t="e">
        <f t="shared" si="2"/>
        <v>#N/A</v>
      </c>
      <c r="O23" t="e">
        <f t="shared" si="2"/>
        <v>#N/A</v>
      </c>
      <c r="P23" t="e">
        <f t="shared" si="2"/>
        <v>#N/A</v>
      </c>
      <c r="Q23" t="e">
        <f t="shared" si="2"/>
        <v>#N/A</v>
      </c>
      <c r="R23" t="e">
        <f t="shared" si="2"/>
        <v>#N/A</v>
      </c>
      <c r="S23" t="e">
        <f t="shared" si="2"/>
        <v>#N/A</v>
      </c>
      <c r="T23" t="e">
        <f t="shared" si="2"/>
        <v>#N/A</v>
      </c>
      <c r="U23" t="e">
        <f t="shared" si="2"/>
        <v>#N/A</v>
      </c>
      <c r="V23" t="e">
        <f t="shared" si="2"/>
        <v>#N/A</v>
      </c>
      <c r="W23" t="e">
        <f t="shared" si="2"/>
        <v>#N/A</v>
      </c>
    </row>
    <row r="24" spans="1:23" x14ac:dyDescent="0.45">
      <c r="A24">
        <v>23</v>
      </c>
      <c r="B24">
        <v>4</v>
      </c>
      <c r="C24" t="str">
        <v>🇦🇲</v>
      </c>
      <c r="D24" t="str">
        <v>Armenien</v>
      </c>
      <c r="E24" t="str">
        <v>Parg</v>
      </c>
      <c r="F24" t="str">
        <v>"Survivor"</v>
      </c>
      <c r="G24" t="str">
        <v/>
      </c>
      <c r="H24" t="str">
        <v/>
      </c>
      <c r="I24">
        <v>0</v>
      </c>
      <c r="J24" t="str">
        <v/>
      </c>
      <c r="K24">
        <v>22</v>
      </c>
      <c r="L24">
        <f t="shared" ca="1" si="1"/>
        <v>0.62992788470175898</v>
      </c>
      <c r="M24" t="e">
        <f t="shared" si="2"/>
        <v>#N/A</v>
      </c>
      <c r="N24" t="e">
        <f t="shared" si="2"/>
        <v>#N/A</v>
      </c>
      <c r="O24" t="e">
        <f t="shared" si="2"/>
        <v>#N/A</v>
      </c>
      <c r="P24" t="e">
        <f t="shared" si="2"/>
        <v>#N/A</v>
      </c>
      <c r="Q24" t="e">
        <f t="shared" si="2"/>
        <v>#N/A</v>
      </c>
      <c r="R24" t="e">
        <f t="shared" si="2"/>
        <v>#N/A</v>
      </c>
      <c r="S24" t="e">
        <f t="shared" si="2"/>
        <v>#N/A</v>
      </c>
      <c r="T24" t="e">
        <f t="shared" si="2"/>
        <v>#N/A</v>
      </c>
      <c r="U24" t="e">
        <f t="shared" si="2"/>
        <v>#N/A</v>
      </c>
      <c r="V24" t="e">
        <f t="shared" si="2"/>
        <v>#N/A</v>
      </c>
      <c r="W24" t="e">
        <f t="shared" si="2"/>
        <v>#N/A</v>
      </c>
    </row>
    <row r="25" spans="1:23" x14ac:dyDescent="0.45">
      <c r="A25">
        <v>24</v>
      </c>
      <c r="B25">
        <v>4</v>
      </c>
      <c r="C25" t="str">
        <v>🇦🇹</v>
      </c>
      <c r="D25" t="str">
        <v>Österrike</v>
      </c>
      <c r="E25" t="str">
        <v>JJ</v>
      </c>
      <c r="F25" t="str">
        <v>"Wasted Love"</v>
      </c>
      <c r="G25" t="str">
        <v/>
      </c>
      <c r="H25" t="str">
        <v/>
      </c>
      <c r="I25">
        <v>0</v>
      </c>
      <c r="J25" t="str">
        <v/>
      </c>
      <c r="K25">
        <v>23</v>
      </c>
      <c r="L25">
        <f t="shared" ca="1" si="1"/>
        <v>0.16770797101483997</v>
      </c>
      <c r="M25" t="e">
        <f t="shared" si="2"/>
        <v>#N/A</v>
      </c>
      <c r="N25" t="e">
        <f t="shared" si="2"/>
        <v>#N/A</v>
      </c>
      <c r="O25" t="e">
        <f t="shared" si="2"/>
        <v>#N/A</v>
      </c>
      <c r="P25" t="e">
        <f t="shared" si="2"/>
        <v>#N/A</v>
      </c>
      <c r="Q25" t="e">
        <f t="shared" si="2"/>
        <v>#N/A</v>
      </c>
      <c r="R25" t="e">
        <f t="shared" si="2"/>
        <v>#N/A</v>
      </c>
      <c r="S25" t="e">
        <f t="shared" si="2"/>
        <v>#N/A</v>
      </c>
      <c r="T25" t="e">
        <f t="shared" si="2"/>
        <v>#N/A</v>
      </c>
      <c r="U25" t="e">
        <f t="shared" si="2"/>
        <v>#N/A</v>
      </c>
      <c r="V25" t="e">
        <f t="shared" si="2"/>
        <v>#N/A</v>
      </c>
      <c r="W25" t="e">
        <f t="shared" si="2"/>
        <v>#N/A</v>
      </c>
    </row>
    <row r="26" spans="1:23" x14ac:dyDescent="0.45">
      <c r="A26">
        <v>25</v>
      </c>
      <c r="B26">
        <v>4</v>
      </c>
      <c r="C26" t="str">
        <v>🇬🇧</v>
      </c>
      <c r="D26" t="str">
        <v>Storbritannien</v>
      </c>
      <c r="E26" t="str">
        <v>Remember Monday</v>
      </c>
      <c r="F26" t="str">
        <v>"What the Hell Just Happened?"</v>
      </c>
      <c r="G26" t="str">
        <v/>
      </c>
      <c r="H26" t="str">
        <v/>
      </c>
      <c r="I26">
        <v>0</v>
      </c>
      <c r="J26" t="str">
        <v/>
      </c>
      <c r="K26">
        <v>24</v>
      </c>
      <c r="L26">
        <f t="shared" ca="1" si="1"/>
        <v>0.41969242445563315</v>
      </c>
      <c r="M26" t="e">
        <f t="shared" si="2"/>
        <v>#N/A</v>
      </c>
      <c r="N26" t="e">
        <f t="shared" si="2"/>
        <v>#N/A</v>
      </c>
      <c r="O26" t="e">
        <f t="shared" si="2"/>
        <v>#N/A</v>
      </c>
      <c r="P26" t="e">
        <f t="shared" si="2"/>
        <v>#N/A</v>
      </c>
      <c r="Q26" t="e">
        <f t="shared" si="2"/>
        <v>#N/A</v>
      </c>
      <c r="R26" t="e">
        <f t="shared" si="2"/>
        <v>#N/A</v>
      </c>
      <c r="S26" t="e">
        <f t="shared" si="2"/>
        <v>#N/A</v>
      </c>
      <c r="T26" t="e">
        <f t="shared" si="2"/>
        <v>#N/A</v>
      </c>
      <c r="U26" t="e">
        <f t="shared" si="2"/>
        <v>#N/A</v>
      </c>
      <c r="V26" t="e">
        <f t="shared" si="2"/>
        <v>#N/A</v>
      </c>
      <c r="W26" t="e">
        <f t="shared" si="2"/>
        <v>#N/A</v>
      </c>
    </row>
    <row r="27" spans="1:23" x14ac:dyDescent="0.45">
      <c r="A27">
        <v>26</v>
      </c>
      <c r="B27">
        <v>5</v>
      </c>
      <c r="C27" t="str">
        <v>🇬🇷</v>
      </c>
      <c r="D27" t="str">
        <v>Grekland</v>
      </c>
      <c r="E27" t="str">
        <v>Klavdia</v>
      </c>
      <c r="F27" t="str">
        <v>"Asteromata"</v>
      </c>
      <c r="G27" t="str">
        <v/>
      </c>
      <c r="H27" t="str">
        <v/>
      </c>
      <c r="I27">
        <v>0</v>
      </c>
      <c r="J27" t="str">
        <v/>
      </c>
      <c r="K27">
        <v>25</v>
      </c>
      <c r="L27">
        <f t="shared" ca="1" si="1"/>
        <v>0.72177756632721801</v>
      </c>
      <c r="M27" t="e">
        <f t="shared" si="2"/>
        <v>#N/A</v>
      </c>
      <c r="N27" t="e">
        <f t="shared" si="2"/>
        <v>#N/A</v>
      </c>
      <c r="O27" t="e">
        <f t="shared" si="2"/>
        <v>#N/A</v>
      </c>
      <c r="P27" t="e">
        <f t="shared" si="2"/>
        <v>#N/A</v>
      </c>
      <c r="Q27" t="e">
        <f t="shared" si="2"/>
        <v>#N/A</v>
      </c>
      <c r="R27" t="e">
        <f t="shared" si="2"/>
        <v>#N/A</v>
      </c>
      <c r="S27" t="e">
        <f t="shared" si="2"/>
        <v>#N/A</v>
      </c>
      <c r="T27" t="e">
        <f t="shared" si="2"/>
        <v>#N/A</v>
      </c>
      <c r="U27" t="e">
        <f t="shared" si="2"/>
        <v>#N/A</v>
      </c>
      <c r="V27" t="e">
        <f t="shared" si="2"/>
        <v>#N/A</v>
      </c>
      <c r="W27" t="e">
        <f t="shared" si="2"/>
        <v>#N/A</v>
      </c>
    </row>
    <row r="28" spans="1:23" x14ac:dyDescent="0.45">
      <c r="A28">
        <v>27</v>
      </c>
      <c r="B28">
        <v>5</v>
      </c>
      <c r="C28" t="str">
        <v>🇱🇹</v>
      </c>
      <c r="D28" t="str">
        <v>Litauen</v>
      </c>
      <c r="E28" t="str">
        <v>Katarsis</v>
      </c>
      <c r="F28" t="str">
        <v>"Tavo akys"</v>
      </c>
      <c r="G28" t="str">
        <v/>
      </c>
      <c r="H28" t="str">
        <v/>
      </c>
      <c r="I28">
        <v>0</v>
      </c>
      <c r="J28" t="str">
        <v/>
      </c>
      <c r="K28">
        <v>26</v>
      </c>
      <c r="L28">
        <f t="shared" ca="1" si="1"/>
        <v>0.26411026509910585</v>
      </c>
      <c r="M28" t="e">
        <f t="shared" si="2"/>
        <v>#N/A</v>
      </c>
      <c r="N28" t="e">
        <f t="shared" si="2"/>
        <v>#N/A</v>
      </c>
      <c r="O28" t="e">
        <f t="shared" si="2"/>
        <v>#N/A</v>
      </c>
      <c r="P28" t="e">
        <f t="shared" si="2"/>
        <v>#N/A</v>
      </c>
      <c r="Q28" t="e">
        <f t="shared" si="2"/>
        <v>#N/A</v>
      </c>
      <c r="R28" t="e">
        <f t="shared" si="2"/>
        <v>#N/A</v>
      </c>
      <c r="S28" t="e">
        <f t="shared" si="2"/>
        <v>#N/A</v>
      </c>
      <c r="T28" t="e">
        <f t="shared" si="2"/>
        <v>#N/A</v>
      </c>
      <c r="U28" t="e">
        <f t="shared" si="2"/>
        <v>#N/A</v>
      </c>
      <c r="V28" t="e">
        <f t="shared" si="2"/>
        <v>#N/A</v>
      </c>
      <c r="W28" t="e">
        <f t="shared" si="2"/>
        <v>#N/A</v>
      </c>
    </row>
    <row r="29" spans="1:23" x14ac:dyDescent="0.45">
      <c r="A29">
        <v>28</v>
      </c>
      <c r="B29">
        <v>5</v>
      </c>
      <c r="C29" t="str">
        <v>🇲🇹</v>
      </c>
      <c r="D29" t="str">
        <v>Malta</v>
      </c>
      <c r="E29" t="str">
        <v>Miriana Conte</v>
      </c>
      <c r="F29" t="str">
        <v>"Serving"</v>
      </c>
      <c r="G29" t="str">
        <v/>
      </c>
      <c r="H29" t="str">
        <v/>
      </c>
      <c r="I29">
        <v>0</v>
      </c>
      <c r="J29" t="str">
        <v/>
      </c>
      <c r="K29">
        <v>27</v>
      </c>
      <c r="L29">
        <f t="shared" ca="1" si="1"/>
        <v>0.54413821554060671</v>
      </c>
      <c r="M29" t="e">
        <f t="shared" si="2"/>
        <v>#N/A</v>
      </c>
      <c r="N29" t="e">
        <f t="shared" si="2"/>
        <v>#N/A</v>
      </c>
      <c r="O29" t="e">
        <f t="shared" si="2"/>
        <v>#N/A</v>
      </c>
      <c r="P29" t="e">
        <f t="shared" si="2"/>
        <v>#N/A</v>
      </c>
      <c r="Q29" t="e">
        <f t="shared" si="2"/>
        <v>#N/A</v>
      </c>
      <c r="R29" t="e">
        <f t="shared" si="2"/>
        <v>#N/A</v>
      </c>
      <c r="S29" t="e">
        <f t="shared" si="2"/>
        <v>#N/A</v>
      </c>
      <c r="T29" t="e">
        <f t="shared" si="2"/>
        <v>#N/A</v>
      </c>
      <c r="U29" t="e">
        <f t="shared" si="2"/>
        <v>#N/A</v>
      </c>
      <c r="V29" t="e">
        <f t="shared" si="2"/>
        <v>#N/A</v>
      </c>
      <c r="W29" t="e">
        <f t="shared" si="2"/>
        <v>#N/A</v>
      </c>
    </row>
    <row r="30" spans="1:23" x14ac:dyDescent="0.45">
      <c r="A30">
        <v>29</v>
      </c>
      <c r="B30">
        <v>5</v>
      </c>
      <c r="C30" t="str">
        <v>🇬🇪</v>
      </c>
      <c r="D30" t="str">
        <v>Georgien</v>
      </c>
      <c r="E30" t="str">
        <v>Mariam Shengelia</v>
      </c>
      <c r="F30" t="str">
        <v>"Freedom"</v>
      </c>
      <c r="G30" t="str">
        <v/>
      </c>
      <c r="H30" t="str">
        <v/>
      </c>
      <c r="I30">
        <v>0</v>
      </c>
      <c r="J30" t="str">
        <v/>
      </c>
      <c r="K30">
        <v>28</v>
      </c>
      <c r="L30">
        <f t="shared" ca="1" si="1"/>
        <v>0.79199891168826086</v>
      </c>
      <c r="M30" t="e">
        <f t="shared" si="2"/>
        <v>#N/A</v>
      </c>
      <c r="N30" t="e">
        <f t="shared" si="2"/>
        <v>#N/A</v>
      </c>
      <c r="O30" t="e">
        <f t="shared" si="2"/>
        <v>#N/A</v>
      </c>
      <c r="P30" t="e">
        <f t="shared" si="2"/>
        <v>#N/A</v>
      </c>
      <c r="Q30" t="e">
        <f t="shared" si="2"/>
        <v>#N/A</v>
      </c>
      <c r="R30" t="e">
        <f t="shared" si="2"/>
        <v>#N/A</v>
      </c>
      <c r="S30" t="e">
        <f t="shared" si="2"/>
        <v>#N/A</v>
      </c>
      <c r="T30" t="e">
        <f t="shared" si="2"/>
        <v>#N/A</v>
      </c>
      <c r="U30" t="e">
        <f t="shared" si="2"/>
        <v>#N/A</v>
      </c>
      <c r="V30" t="e">
        <f t="shared" si="2"/>
        <v>#N/A</v>
      </c>
      <c r="W30" t="e">
        <f t="shared" si="2"/>
        <v>#N/A</v>
      </c>
    </row>
    <row r="31" spans="1:23" x14ac:dyDescent="0.45">
      <c r="A31">
        <v>30</v>
      </c>
      <c r="B31">
        <v>5</v>
      </c>
      <c r="C31" t="str">
        <v>🇫🇷</v>
      </c>
      <c r="D31" t="str">
        <v>Frankrike</v>
      </c>
      <c r="E31" t="str">
        <v>Louane</v>
      </c>
      <c r="F31" t="str">
        <v>"Maman"</v>
      </c>
      <c r="G31" t="str">
        <v/>
      </c>
      <c r="H31" t="str">
        <v/>
      </c>
      <c r="I31">
        <v>0</v>
      </c>
      <c r="J31" t="str">
        <v/>
      </c>
      <c r="K31">
        <v>29</v>
      </c>
      <c r="L31">
        <f t="shared" ca="1" si="1"/>
        <v>0.40749509178425053</v>
      </c>
      <c r="M31" t="e">
        <f t="shared" si="2"/>
        <v>#N/A</v>
      </c>
      <c r="N31" t="e">
        <f t="shared" si="2"/>
        <v>#N/A</v>
      </c>
      <c r="O31" t="e">
        <f t="shared" si="2"/>
        <v>#N/A</v>
      </c>
      <c r="P31" t="e">
        <f t="shared" si="2"/>
        <v>#N/A</v>
      </c>
      <c r="Q31" t="e">
        <f t="shared" si="2"/>
        <v>#N/A</v>
      </c>
      <c r="R31" t="e">
        <f t="shared" si="2"/>
        <v>#N/A</v>
      </c>
      <c r="S31" t="e">
        <f t="shared" si="2"/>
        <v>#N/A</v>
      </c>
      <c r="T31" t="e">
        <f t="shared" si="2"/>
        <v>#N/A</v>
      </c>
      <c r="U31" t="e">
        <f t="shared" si="2"/>
        <v>#N/A</v>
      </c>
      <c r="V31" t="e">
        <f t="shared" si="2"/>
        <v>#N/A</v>
      </c>
      <c r="W31" t="e">
        <f t="shared" si="2"/>
        <v>#N/A</v>
      </c>
    </row>
    <row r="32" spans="1:23" x14ac:dyDescent="0.45">
      <c r="A32">
        <v>31</v>
      </c>
      <c r="B32">
        <v>5</v>
      </c>
      <c r="C32" t="str">
        <v>🇩🇰</v>
      </c>
      <c r="D32" t="str">
        <v>Danmark</v>
      </c>
      <c r="E32" t="str">
        <v>Sissal</v>
      </c>
      <c r="F32" t="str">
        <v>"Hallucination"</v>
      </c>
      <c r="G32" t="str">
        <v/>
      </c>
      <c r="H32" t="str">
        <v/>
      </c>
      <c r="I32">
        <v>0</v>
      </c>
      <c r="J32" t="str">
        <v/>
      </c>
      <c r="K32">
        <v>30</v>
      </c>
      <c r="L32">
        <f t="shared" ca="1" si="1"/>
        <v>0.65914093398417073</v>
      </c>
      <c r="M32" t="e">
        <f t="shared" si="2"/>
        <v>#N/A</v>
      </c>
      <c r="N32" t="e">
        <f t="shared" si="2"/>
        <v>#N/A</v>
      </c>
      <c r="O32" t="e">
        <f t="shared" si="2"/>
        <v>#N/A</v>
      </c>
      <c r="P32" t="e">
        <f t="shared" si="2"/>
        <v>#N/A</v>
      </c>
      <c r="Q32" t="e">
        <f t="shared" si="2"/>
        <v>#N/A</v>
      </c>
      <c r="R32" t="e">
        <f t="shared" si="2"/>
        <v>#N/A</v>
      </c>
      <c r="S32" t="e">
        <f t="shared" si="2"/>
        <v>#N/A</v>
      </c>
      <c r="T32" t="e">
        <f t="shared" si="2"/>
        <v>#N/A</v>
      </c>
      <c r="U32" t="e">
        <f t="shared" si="2"/>
        <v>#N/A</v>
      </c>
      <c r="V32" t="e">
        <f t="shared" si="2"/>
        <v>#N/A</v>
      </c>
      <c r="W32" t="e">
        <f t="shared" si="2"/>
        <v>#N/A</v>
      </c>
    </row>
    <row r="33" spans="1:23" x14ac:dyDescent="0.45">
      <c r="A33">
        <v>32</v>
      </c>
      <c r="B33">
        <v>6</v>
      </c>
      <c r="C33" t="str">
        <v>🇨🇿</v>
      </c>
      <c r="D33" t="str">
        <v>Tjeckien</v>
      </c>
      <c r="E33" t="str">
        <v>Adonxs</v>
      </c>
      <c r="F33" t="str">
        <v>"Kiss Kiss Goodbye"</v>
      </c>
      <c r="G33" t="str">
        <v/>
      </c>
      <c r="H33" t="str">
        <v/>
      </c>
      <c r="I33">
        <v>0</v>
      </c>
      <c r="J33" t="str">
        <v/>
      </c>
      <c r="K33">
        <v>31</v>
      </c>
      <c r="L33">
        <f t="shared" ca="1" si="1"/>
        <v>0.18141521510497899</v>
      </c>
      <c r="M33" t="e">
        <f t="shared" si="2"/>
        <v>#N/A</v>
      </c>
      <c r="N33" t="e">
        <f t="shared" si="2"/>
        <v>#N/A</v>
      </c>
      <c r="O33" t="e">
        <f t="shared" si="2"/>
        <v>#N/A</v>
      </c>
      <c r="P33" t="e">
        <f t="shared" si="2"/>
        <v>#N/A</v>
      </c>
      <c r="Q33" t="e">
        <f t="shared" si="2"/>
        <v>#N/A</v>
      </c>
      <c r="R33" t="e">
        <f t="shared" si="2"/>
        <v>#N/A</v>
      </c>
      <c r="S33" t="e">
        <f t="shared" si="2"/>
        <v>#N/A</v>
      </c>
      <c r="T33" t="e">
        <f t="shared" si="2"/>
        <v>#N/A</v>
      </c>
      <c r="U33" t="e">
        <f t="shared" si="2"/>
        <v>#N/A</v>
      </c>
      <c r="V33" t="e">
        <f t="shared" si="2"/>
        <v>#N/A</v>
      </c>
      <c r="W33" t="e">
        <f t="shared" si="2"/>
        <v>#N/A</v>
      </c>
    </row>
    <row r="34" spans="1:23" x14ac:dyDescent="0.45">
      <c r="A34">
        <v>33</v>
      </c>
      <c r="B34">
        <v>6</v>
      </c>
      <c r="C34" t="str">
        <v>🇱🇺</v>
      </c>
      <c r="D34" t="str">
        <v>Luxemburg</v>
      </c>
      <c r="E34" t="str">
        <v>Laura Thorn</v>
      </c>
      <c r="F34" t="str">
        <v>"La poupée monte le son"</v>
      </c>
      <c r="G34" t="str">
        <v/>
      </c>
      <c r="H34" t="str">
        <v/>
      </c>
      <c r="I34">
        <v>0</v>
      </c>
      <c r="J34" t="str">
        <v/>
      </c>
      <c r="K34">
        <v>32</v>
      </c>
      <c r="L34">
        <f t="shared" ca="1" si="1"/>
        <v>0.48774211913551646</v>
      </c>
      <c r="M34" t="e">
        <f t="shared" si="2"/>
        <v>#N/A</v>
      </c>
      <c r="N34" t="e">
        <f t="shared" si="2"/>
        <v>#N/A</v>
      </c>
      <c r="O34" t="e">
        <f t="shared" si="2"/>
        <v>#N/A</v>
      </c>
      <c r="P34" t="e">
        <f t="shared" si="2"/>
        <v>#N/A</v>
      </c>
      <c r="Q34" t="e">
        <f t="shared" si="2"/>
        <v>#N/A</v>
      </c>
      <c r="R34" t="e">
        <f t="shared" si="2"/>
        <v>#N/A</v>
      </c>
      <c r="S34" t="e">
        <f t="shared" si="2"/>
        <v>#N/A</v>
      </c>
      <c r="T34" t="e">
        <f t="shared" si="2"/>
        <v>#N/A</v>
      </c>
      <c r="U34" t="e">
        <f t="shared" si="2"/>
        <v>#N/A</v>
      </c>
      <c r="V34" t="e">
        <f t="shared" si="2"/>
        <v>#N/A</v>
      </c>
      <c r="W34" t="e">
        <f t="shared" si="2"/>
        <v>#N/A</v>
      </c>
    </row>
    <row r="35" spans="1:23" x14ac:dyDescent="0.45">
      <c r="A35">
        <v>34</v>
      </c>
      <c r="B35">
        <v>6</v>
      </c>
      <c r="C35" t="str">
        <v>🇮🇱</v>
      </c>
      <c r="D35" t="str">
        <v>Israel</v>
      </c>
      <c r="E35" t="str">
        <v>Yuval Raphael</v>
      </c>
      <c r="F35" t="str">
        <v>"New Day Will Rise"</v>
      </c>
      <c r="G35" t="str">
        <v/>
      </c>
      <c r="H35" t="str">
        <v/>
      </c>
      <c r="I35">
        <v>0</v>
      </c>
      <c r="J35" t="str">
        <v/>
      </c>
      <c r="K35">
        <v>33</v>
      </c>
      <c r="L35">
        <f t="shared" ca="1" si="1"/>
        <v>0.72343567771982775</v>
      </c>
      <c r="M35" t="e">
        <f t="shared" si="2"/>
        <v>#N/A</v>
      </c>
      <c r="N35" t="e">
        <f t="shared" si="2"/>
        <v>#N/A</v>
      </c>
      <c r="O35" t="e">
        <f t="shared" si="2"/>
        <v>#N/A</v>
      </c>
      <c r="P35" t="e">
        <f t="shared" si="2"/>
        <v>#N/A</v>
      </c>
      <c r="Q35" t="e">
        <f t="shared" si="2"/>
        <v>#N/A</v>
      </c>
      <c r="R35" t="e">
        <f t="shared" si="2"/>
        <v>#N/A</v>
      </c>
      <c r="S35" t="e">
        <f t="shared" si="2"/>
        <v>#N/A</v>
      </c>
      <c r="T35" t="e">
        <f t="shared" si="2"/>
        <v>#N/A</v>
      </c>
      <c r="U35" t="e">
        <f t="shared" si="2"/>
        <v>#N/A</v>
      </c>
      <c r="V35" t="e">
        <f t="shared" si="2"/>
        <v>#N/A</v>
      </c>
      <c r="W35" t="e">
        <f t="shared" si="2"/>
        <v>#N/A</v>
      </c>
    </row>
    <row r="36" spans="1:23" x14ac:dyDescent="0.45">
      <c r="A36">
        <v>35</v>
      </c>
      <c r="B36">
        <v>6</v>
      </c>
      <c r="C36" t="str">
        <v>🇩🇪</v>
      </c>
      <c r="D36" t="str">
        <v>Tyskland</v>
      </c>
      <c r="E36" t="str">
        <v>Abor &amp; Tynna</v>
      </c>
      <c r="F36" t="str">
        <v>"Baller"</v>
      </c>
      <c r="G36" t="str">
        <v/>
      </c>
      <c r="H36" t="str">
        <v/>
      </c>
      <c r="I36">
        <v>0</v>
      </c>
      <c r="J36" t="str">
        <v/>
      </c>
      <c r="K36">
        <v>34</v>
      </c>
      <c r="L36">
        <f t="shared" ca="1" si="1"/>
        <v>0.32700156496541394</v>
      </c>
      <c r="M36" t="e">
        <f t="shared" si="2"/>
        <v>#N/A</v>
      </c>
      <c r="N36" t="e">
        <f t="shared" si="2"/>
        <v>#N/A</v>
      </c>
      <c r="O36" t="e">
        <f t="shared" si="2"/>
        <v>#N/A</v>
      </c>
      <c r="P36" t="e">
        <f t="shared" si="2"/>
        <v>#N/A</v>
      </c>
      <c r="Q36" t="e">
        <f t="shared" si="2"/>
        <v>#N/A</v>
      </c>
      <c r="R36" t="e">
        <f t="shared" si="2"/>
        <v>#N/A</v>
      </c>
      <c r="S36" t="e">
        <f t="shared" si="2"/>
        <v>#N/A</v>
      </c>
      <c r="T36" t="e">
        <f t="shared" si="2"/>
        <v>#N/A</v>
      </c>
      <c r="U36" t="e">
        <f t="shared" si="2"/>
        <v>#N/A</v>
      </c>
      <c r="V36" t="e">
        <f t="shared" si="2"/>
        <v>#N/A</v>
      </c>
      <c r="W36" t="e">
        <f t="shared" si="2"/>
        <v>#N/A</v>
      </c>
    </row>
    <row r="37" spans="1:23" x14ac:dyDescent="0.45">
      <c r="A37">
        <v>36</v>
      </c>
      <c r="B37">
        <v>6</v>
      </c>
      <c r="C37" t="str">
        <v>🇷🇸</v>
      </c>
      <c r="D37" t="str">
        <v>Serbien</v>
      </c>
      <c r="E37" t="str">
        <v>Princ</v>
      </c>
      <c r="F37" t="str">
        <v>"Mila"</v>
      </c>
      <c r="G37" t="str">
        <v/>
      </c>
      <c r="H37" t="str">
        <v/>
      </c>
      <c r="I37">
        <v>0</v>
      </c>
      <c r="J37" t="str">
        <v/>
      </c>
      <c r="K37">
        <v>35</v>
      </c>
      <c r="L37">
        <f t="shared" ca="1" si="1"/>
        <v>0.60072497736294694</v>
      </c>
      <c r="M37" t="e">
        <f t="shared" si="2"/>
        <v>#N/A</v>
      </c>
      <c r="N37" t="e">
        <f t="shared" si="2"/>
        <v>#N/A</v>
      </c>
      <c r="O37" t="e">
        <f t="shared" si="2"/>
        <v>#N/A</v>
      </c>
      <c r="P37" t="e">
        <f t="shared" si="2"/>
        <v>#N/A</v>
      </c>
      <c r="Q37" t="e">
        <f t="shared" si="2"/>
        <v>#N/A</v>
      </c>
      <c r="R37" t="e">
        <f t="shared" si="2"/>
        <v>#N/A</v>
      </c>
      <c r="S37" t="e">
        <f t="shared" si="2"/>
        <v>#N/A</v>
      </c>
      <c r="T37" t="e">
        <f t="shared" si="2"/>
        <v>#N/A</v>
      </c>
      <c r="U37" t="e">
        <f t="shared" si="2"/>
        <v>#N/A</v>
      </c>
      <c r="V37" t="e">
        <f t="shared" si="2"/>
        <v>#N/A</v>
      </c>
      <c r="W37" t="e">
        <f t="shared" si="2"/>
        <v>#N/A</v>
      </c>
    </row>
    <row r="38" spans="1:23" x14ac:dyDescent="0.45">
      <c r="A38">
        <v>37</v>
      </c>
      <c r="B38">
        <v>6</v>
      </c>
      <c r="C38" t="str">
        <v>🇫🇮</v>
      </c>
      <c r="D38" t="str">
        <v>Finland</v>
      </c>
      <c r="E38" t="str">
        <v>Erika Vikman</v>
      </c>
      <c r="F38" t="str">
        <v>"Ich komme"</v>
      </c>
      <c r="G38" t="str">
        <v/>
      </c>
      <c r="H38" t="str">
        <v/>
      </c>
      <c r="I38">
        <v>0</v>
      </c>
      <c r="J38" t="str">
        <v/>
      </c>
      <c r="K38">
        <v>36</v>
      </c>
      <c r="L38">
        <f t="shared" ref="L38" ca="1" si="3">0.5+0.7*(MOD((K38+0.5)*$L$1+0.1*RAND(),1)-0.5)</f>
        <v>0.16386507514939147</v>
      </c>
      <c r="M38" t="e">
        <f t="shared" ref="M38:W38" si="4">IF($J38=M$1,$L38,NA())</f>
        <v>#N/A</v>
      </c>
      <c r="N38" t="e">
        <f t="shared" si="4"/>
        <v>#N/A</v>
      </c>
      <c r="O38" t="e">
        <f t="shared" si="4"/>
        <v>#N/A</v>
      </c>
      <c r="P38" t="e">
        <f t="shared" si="4"/>
        <v>#N/A</v>
      </c>
      <c r="Q38" t="e">
        <f t="shared" si="4"/>
        <v>#N/A</v>
      </c>
      <c r="R38" t="e">
        <f t="shared" si="4"/>
        <v>#N/A</v>
      </c>
      <c r="S38" t="e">
        <f t="shared" si="4"/>
        <v>#N/A</v>
      </c>
      <c r="T38" t="e">
        <f t="shared" si="4"/>
        <v>#N/A</v>
      </c>
      <c r="U38" t="e">
        <f t="shared" si="4"/>
        <v>#N/A</v>
      </c>
      <c r="V38" t="e">
        <f t="shared" si="4"/>
        <v>#N/A</v>
      </c>
      <c r="W38" t="e">
        <f t="shared" si="4"/>
        <v>#N/A</v>
      </c>
    </row>
    <row r="39" spans="1:23" x14ac:dyDescent="0.45">
      <c r="M39">
        <f t="shared" ref="M39:W39" si="5">COUNT(M2:M38)</f>
        <v>0</v>
      </c>
      <c r="N39">
        <f t="shared" si="5"/>
        <v>0</v>
      </c>
      <c r="O39">
        <f t="shared" si="5"/>
        <v>0</v>
      </c>
      <c r="P39">
        <f t="shared" si="5"/>
        <v>0</v>
      </c>
      <c r="Q39">
        <f t="shared" si="5"/>
        <v>0</v>
      </c>
      <c r="R39">
        <f t="shared" si="5"/>
        <v>0</v>
      </c>
      <c r="S39">
        <f t="shared" si="5"/>
        <v>0</v>
      </c>
      <c r="T39">
        <f t="shared" si="5"/>
        <v>0</v>
      </c>
      <c r="U39">
        <f t="shared" si="5"/>
        <v>0</v>
      </c>
      <c r="V39">
        <f t="shared" si="5"/>
        <v>0</v>
      </c>
      <c r="W39">
        <f t="shared" si="5"/>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213D2-1785-4BD6-A2B5-529A04F3C9D9}">
  <dimension ref="A1:R41"/>
  <sheetViews>
    <sheetView workbookViewId="0">
      <selection activeCell="H1" activeCellId="1" sqref="C1:C38 H1:R38"/>
    </sheetView>
  </sheetViews>
  <sheetFormatPr defaultRowHeight="14.25" x14ac:dyDescent="0.45"/>
  <sheetData>
    <row r="1" spans="1:18" x14ac:dyDescent="0.45">
      <c r="B1">
        <f>10*0.5/COUNT(A:A)</f>
        <v>0.13513513513513514</v>
      </c>
      <c r="D1">
        <f>1-(SQRT(5)-1)/2</f>
        <v>0.3819660112501051</v>
      </c>
      <c r="H1">
        <v>0</v>
      </c>
      <c r="I1">
        <v>1</v>
      </c>
      <c r="J1">
        <v>2</v>
      </c>
      <c r="K1">
        <v>3</v>
      </c>
      <c r="L1">
        <v>4</v>
      </c>
      <c r="M1">
        <v>5</v>
      </c>
      <c r="N1">
        <v>6</v>
      </c>
      <c r="O1">
        <v>7</v>
      </c>
      <c r="P1">
        <v>8</v>
      </c>
      <c r="Q1">
        <v>9</v>
      </c>
      <c r="R1">
        <v>10</v>
      </c>
    </row>
    <row r="2" spans="1:18" x14ac:dyDescent="0.45">
      <c r="A2">
        <v>0</v>
      </c>
      <c r="B2">
        <f t="shared" ref="B2:B30" si="0">(2*A2+1)*B$1</f>
        <v>0.13513513513513514</v>
      </c>
      <c r="C2">
        <f ca="1">B2+(2*RAND()-1)*B$1</f>
        <v>0.20413992617514948</v>
      </c>
      <c r="D2">
        <f ca="1">0.5+0.8*(MOD((A2+0.5)*$D$1+0.1*RAND(),1)-0.5)</f>
        <v>0.27166950362335995</v>
      </c>
      <c r="E2" s="25">
        <f ca="1">ROUND($C2,0)</f>
        <v>0</v>
      </c>
      <c r="F2" s="1" t="str">
        <f ca="1">FIXED($C2,2)</f>
        <v>0.20</v>
      </c>
      <c r="G2" t="str">
        <f t="shared" ref="G2:G30" ca="1" si="1">E2&amp;CHAR(10)&amp;"("&amp;FIXED(F2,2)&amp;")"</f>
        <v>0
(0.20)</v>
      </c>
      <c r="H2">
        <f ca="1">IF($E2=H$1,$D2,NA())</f>
        <v>0.27166950362335995</v>
      </c>
      <c r="I2" t="e">
        <f t="shared" ref="I2:R17" ca="1" si="2">IF($E2=I$1,$D2,NA())</f>
        <v>#N/A</v>
      </c>
      <c r="J2" t="e">
        <f t="shared" ca="1" si="2"/>
        <v>#N/A</v>
      </c>
      <c r="K2" t="e">
        <f t="shared" ca="1" si="2"/>
        <v>#N/A</v>
      </c>
      <c r="L2" t="e">
        <f t="shared" ca="1" si="2"/>
        <v>#N/A</v>
      </c>
      <c r="M2" t="e">
        <f t="shared" ca="1" si="2"/>
        <v>#N/A</v>
      </c>
      <c r="N2" t="e">
        <f t="shared" ca="1" si="2"/>
        <v>#N/A</v>
      </c>
      <c r="O2" t="e">
        <f t="shared" ca="1" si="2"/>
        <v>#N/A</v>
      </c>
      <c r="P2" t="e">
        <f t="shared" ca="1" si="2"/>
        <v>#N/A</v>
      </c>
      <c r="Q2" t="e">
        <f t="shared" ca="1" si="2"/>
        <v>#N/A</v>
      </c>
      <c r="R2" t="e">
        <f t="shared" ca="1" si="2"/>
        <v>#N/A</v>
      </c>
    </row>
    <row r="3" spans="1:18" x14ac:dyDescent="0.45">
      <c r="A3">
        <v>1</v>
      </c>
      <c r="B3">
        <f t="shared" si="0"/>
        <v>0.40540540540540543</v>
      </c>
      <c r="C3">
        <f t="shared" ref="C3:C38" ca="1" si="3">B3+(2*RAND()-1)*B$1</f>
        <v>0.32728962777607629</v>
      </c>
      <c r="D3">
        <f t="shared" ref="D3:D30" ca="1" si="4">0.5+0.8*(MOD((A3+0.5)*$D$1+0.1*RAND(),1)-0.5)</f>
        <v>0.55930721479213952</v>
      </c>
      <c r="E3" s="25">
        <f t="shared" ref="E3:E38" ca="1" si="5">ROUND($C3,0)</f>
        <v>0</v>
      </c>
      <c r="F3" s="1" t="str">
        <f t="shared" ref="F3:F38" ca="1" si="6">FIXED($C3,2)</f>
        <v>0.33</v>
      </c>
      <c r="G3" t="str">
        <f t="shared" ca="1" si="1"/>
        <v>0
(0.33)</v>
      </c>
      <c r="H3">
        <f t="shared" ref="H3:R30" ca="1" si="7">IF($E3=H$1,$D3,NA())</f>
        <v>0.55930721479213952</v>
      </c>
      <c r="I3" t="e">
        <f t="shared" ca="1" si="2"/>
        <v>#N/A</v>
      </c>
      <c r="J3" t="e">
        <f t="shared" ca="1" si="2"/>
        <v>#N/A</v>
      </c>
      <c r="K3" t="e">
        <f t="shared" ca="1" si="2"/>
        <v>#N/A</v>
      </c>
      <c r="L3" t="e">
        <f t="shared" ca="1" si="2"/>
        <v>#N/A</v>
      </c>
      <c r="M3" t="e">
        <f t="shared" ca="1" si="2"/>
        <v>#N/A</v>
      </c>
      <c r="N3" t="e">
        <f t="shared" ca="1" si="2"/>
        <v>#N/A</v>
      </c>
      <c r="O3" t="e">
        <f t="shared" ca="1" si="2"/>
        <v>#N/A</v>
      </c>
      <c r="P3" t="e">
        <f t="shared" ca="1" si="2"/>
        <v>#N/A</v>
      </c>
      <c r="Q3" t="e">
        <f t="shared" ca="1" si="2"/>
        <v>#N/A</v>
      </c>
      <c r="R3" t="e">
        <f t="shared" ca="1" si="2"/>
        <v>#N/A</v>
      </c>
    </row>
    <row r="4" spans="1:18" x14ac:dyDescent="0.45">
      <c r="A4">
        <v>2</v>
      </c>
      <c r="B4">
        <f t="shared" si="0"/>
        <v>0.67567567567567566</v>
      </c>
      <c r="C4">
        <f t="shared" ca="1" si="3"/>
        <v>0.56710820021201958</v>
      </c>
      <c r="D4">
        <f t="shared" ca="1" si="4"/>
        <v>0.10390215953077853</v>
      </c>
      <c r="E4" s="25">
        <f t="shared" ca="1" si="5"/>
        <v>1</v>
      </c>
      <c r="F4" s="1" t="str">
        <f t="shared" ca="1" si="6"/>
        <v>0.57</v>
      </c>
      <c r="G4" t="str">
        <f t="shared" ca="1" si="1"/>
        <v>1
(0.57)</v>
      </c>
      <c r="H4" t="e">
        <f t="shared" ca="1" si="7"/>
        <v>#N/A</v>
      </c>
      <c r="I4">
        <f t="shared" ca="1" si="2"/>
        <v>0.10390215953077853</v>
      </c>
      <c r="J4" t="e">
        <f t="shared" ca="1" si="2"/>
        <v>#N/A</v>
      </c>
      <c r="K4" t="e">
        <f t="shared" ca="1" si="2"/>
        <v>#N/A</v>
      </c>
      <c r="L4" t="e">
        <f t="shared" ca="1" si="2"/>
        <v>#N/A</v>
      </c>
      <c r="M4" t="e">
        <f t="shared" ca="1" si="2"/>
        <v>#N/A</v>
      </c>
      <c r="N4" t="e">
        <f t="shared" ca="1" si="2"/>
        <v>#N/A</v>
      </c>
      <c r="O4" t="e">
        <f t="shared" ca="1" si="2"/>
        <v>#N/A</v>
      </c>
      <c r="P4" t="e">
        <f t="shared" ca="1" si="2"/>
        <v>#N/A</v>
      </c>
      <c r="Q4" t="e">
        <f t="shared" ca="1" si="2"/>
        <v>#N/A</v>
      </c>
      <c r="R4" t="e">
        <f t="shared" ca="1" si="2"/>
        <v>#N/A</v>
      </c>
    </row>
    <row r="5" spans="1:18" x14ac:dyDescent="0.45">
      <c r="A5">
        <v>3</v>
      </c>
      <c r="B5">
        <f t="shared" si="0"/>
        <v>0.94594594594594605</v>
      </c>
      <c r="C5">
        <f t="shared" ca="1" si="3"/>
        <v>0.82974186121011329</v>
      </c>
      <c r="D5">
        <f t="shared" ca="1" si="4"/>
        <v>0.41020275814438956</v>
      </c>
      <c r="E5" s="25">
        <f t="shared" ca="1" si="5"/>
        <v>1</v>
      </c>
      <c r="F5" s="1" t="str">
        <f t="shared" ca="1" si="6"/>
        <v>0.83</v>
      </c>
      <c r="G5" t="str">
        <f t="shared" ca="1" si="1"/>
        <v>1
(0.83)</v>
      </c>
      <c r="H5" t="e">
        <f t="shared" ca="1" si="7"/>
        <v>#N/A</v>
      </c>
      <c r="I5">
        <f t="shared" ca="1" si="2"/>
        <v>0.41020275814438956</v>
      </c>
      <c r="J5" t="e">
        <f t="shared" ca="1" si="2"/>
        <v>#N/A</v>
      </c>
      <c r="K5" t="e">
        <f t="shared" ca="1" si="2"/>
        <v>#N/A</v>
      </c>
      <c r="L5" t="e">
        <f t="shared" ca="1" si="2"/>
        <v>#N/A</v>
      </c>
      <c r="M5" t="e">
        <f t="shared" ca="1" si="2"/>
        <v>#N/A</v>
      </c>
      <c r="N5" t="e">
        <f t="shared" ca="1" si="2"/>
        <v>#N/A</v>
      </c>
      <c r="O5" t="e">
        <f t="shared" ca="1" si="2"/>
        <v>#N/A</v>
      </c>
      <c r="P5" t="e">
        <f t="shared" ca="1" si="2"/>
        <v>#N/A</v>
      </c>
      <c r="Q5" t="e">
        <f t="shared" ca="1" si="2"/>
        <v>#N/A</v>
      </c>
      <c r="R5" t="e">
        <f t="shared" ca="1" si="2"/>
        <v>#N/A</v>
      </c>
    </row>
    <row r="6" spans="1:18" x14ac:dyDescent="0.45">
      <c r="A6">
        <v>4</v>
      </c>
      <c r="B6">
        <f t="shared" si="0"/>
        <v>1.2162162162162162</v>
      </c>
      <c r="C6">
        <f t="shared" ca="1" si="3"/>
        <v>1.285489795914732</v>
      </c>
      <c r="D6">
        <f t="shared" ca="1" si="4"/>
        <v>0.67550116494965007</v>
      </c>
      <c r="E6" s="25">
        <f t="shared" ca="1" si="5"/>
        <v>1</v>
      </c>
      <c r="F6" s="1" t="str">
        <f t="shared" ca="1" si="6"/>
        <v>1.29</v>
      </c>
      <c r="G6" t="str">
        <f t="shared" ca="1" si="1"/>
        <v>1
(1.29)</v>
      </c>
      <c r="H6" t="e">
        <f t="shared" ca="1" si="7"/>
        <v>#N/A</v>
      </c>
      <c r="I6">
        <f t="shared" ca="1" si="2"/>
        <v>0.67550116494965007</v>
      </c>
      <c r="J6" t="e">
        <f t="shared" ca="1" si="2"/>
        <v>#N/A</v>
      </c>
      <c r="K6" t="e">
        <f t="shared" ca="1" si="2"/>
        <v>#N/A</v>
      </c>
      <c r="L6" t="e">
        <f t="shared" ca="1" si="2"/>
        <v>#N/A</v>
      </c>
      <c r="M6" t="e">
        <f t="shared" ca="1" si="2"/>
        <v>#N/A</v>
      </c>
      <c r="N6" t="e">
        <f t="shared" ca="1" si="2"/>
        <v>#N/A</v>
      </c>
      <c r="O6" t="e">
        <f t="shared" ca="1" si="2"/>
        <v>#N/A</v>
      </c>
      <c r="P6" t="e">
        <f t="shared" ca="1" si="2"/>
        <v>#N/A</v>
      </c>
      <c r="Q6" t="e">
        <f t="shared" ca="1" si="2"/>
        <v>#N/A</v>
      </c>
      <c r="R6" t="e">
        <f t="shared" ca="1" si="2"/>
        <v>#N/A</v>
      </c>
    </row>
    <row r="7" spans="1:18" x14ac:dyDescent="0.45">
      <c r="A7">
        <v>5</v>
      </c>
      <c r="B7">
        <f t="shared" si="0"/>
        <v>1.4864864864864866</v>
      </c>
      <c r="C7">
        <f t="shared" ca="1" si="3"/>
        <v>1.3918323739575291</v>
      </c>
      <c r="D7">
        <f t="shared" ca="1" si="4"/>
        <v>0.23262487691538142</v>
      </c>
      <c r="E7" s="25">
        <f t="shared" ca="1" si="5"/>
        <v>1</v>
      </c>
      <c r="F7" s="1" t="str">
        <f t="shared" ca="1" si="6"/>
        <v>1.39</v>
      </c>
      <c r="G7" t="str">
        <f t="shared" ca="1" si="1"/>
        <v>1
(1.39)</v>
      </c>
      <c r="H7" t="e">
        <f t="shared" ca="1" si="7"/>
        <v>#N/A</v>
      </c>
      <c r="I7">
        <f t="shared" ca="1" si="2"/>
        <v>0.23262487691538142</v>
      </c>
      <c r="J7" t="e">
        <f t="shared" ca="1" si="2"/>
        <v>#N/A</v>
      </c>
      <c r="K7" t="e">
        <f t="shared" ca="1" si="2"/>
        <v>#N/A</v>
      </c>
      <c r="L7" t="e">
        <f t="shared" ca="1" si="2"/>
        <v>#N/A</v>
      </c>
      <c r="M7" t="e">
        <f t="shared" ca="1" si="2"/>
        <v>#N/A</v>
      </c>
      <c r="N7" t="e">
        <f t="shared" ca="1" si="2"/>
        <v>#N/A</v>
      </c>
      <c r="O7" t="e">
        <f t="shared" ca="1" si="2"/>
        <v>#N/A</v>
      </c>
      <c r="P7" t="e">
        <f t="shared" ca="1" si="2"/>
        <v>#N/A</v>
      </c>
      <c r="Q7" t="e">
        <f t="shared" ca="1" si="2"/>
        <v>#N/A</v>
      </c>
      <c r="R7" t="e">
        <f t="shared" ca="1" si="2"/>
        <v>#N/A</v>
      </c>
    </row>
    <row r="8" spans="1:18" x14ac:dyDescent="0.45">
      <c r="A8">
        <v>6</v>
      </c>
      <c r="B8">
        <f t="shared" si="0"/>
        <v>1.7567567567567568</v>
      </c>
      <c r="C8">
        <f t="shared" ca="1" si="3"/>
        <v>1.7006393997682032</v>
      </c>
      <c r="D8">
        <f t="shared" ca="1" si="4"/>
        <v>0.55518047734274778</v>
      </c>
      <c r="E8" s="25">
        <f t="shared" ca="1" si="5"/>
        <v>2</v>
      </c>
      <c r="F8" s="1" t="str">
        <f t="shared" ca="1" si="6"/>
        <v>1.70</v>
      </c>
      <c r="G8" t="str">
        <f t="shared" ca="1" si="1"/>
        <v>2
(1.70)</v>
      </c>
      <c r="H8" t="e">
        <f t="shared" ca="1" si="7"/>
        <v>#N/A</v>
      </c>
      <c r="I8" t="e">
        <f t="shared" ca="1" si="2"/>
        <v>#N/A</v>
      </c>
      <c r="J8">
        <f t="shared" ca="1" si="2"/>
        <v>0.55518047734274778</v>
      </c>
      <c r="K8" t="e">
        <f t="shared" ca="1" si="2"/>
        <v>#N/A</v>
      </c>
      <c r="L8" t="e">
        <f t="shared" ca="1" si="2"/>
        <v>#N/A</v>
      </c>
      <c r="M8" t="e">
        <f t="shared" ca="1" si="2"/>
        <v>#N/A</v>
      </c>
      <c r="N8" t="e">
        <f t="shared" ca="1" si="2"/>
        <v>#N/A</v>
      </c>
      <c r="O8" t="e">
        <f t="shared" ca="1" si="2"/>
        <v>#N/A</v>
      </c>
      <c r="P8" t="e">
        <f t="shared" ca="1" si="2"/>
        <v>#N/A</v>
      </c>
      <c r="Q8" t="e">
        <f t="shared" ca="1" si="2"/>
        <v>#N/A</v>
      </c>
      <c r="R8" t="e">
        <f t="shared" ca="1" si="2"/>
        <v>#N/A</v>
      </c>
    </row>
    <row r="9" spans="1:18" x14ac:dyDescent="0.45">
      <c r="A9">
        <v>7</v>
      </c>
      <c r="B9">
        <f t="shared" si="0"/>
        <v>2.0270270270270272</v>
      </c>
      <c r="C9">
        <f t="shared" ca="1" si="3"/>
        <v>2.0478837380536996</v>
      </c>
      <c r="D9">
        <f t="shared" ca="1" si="4"/>
        <v>0.84048055990642867</v>
      </c>
      <c r="E9" s="25">
        <f t="shared" ca="1" si="5"/>
        <v>2</v>
      </c>
      <c r="F9" s="1" t="str">
        <f t="shared" ca="1" si="6"/>
        <v>2.05</v>
      </c>
      <c r="G9" t="str">
        <f t="shared" ca="1" si="1"/>
        <v>2
(2.05)</v>
      </c>
      <c r="H9" t="e">
        <f t="shared" ca="1" si="7"/>
        <v>#N/A</v>
      </c>
      <c r="I9" t="e">
        <f t="shared" ca="1" si="2"/>
        <v>#N/A</v>
      </c>
      <c r="J9">
        <f t="shared" ca="1" si="2"/>
        <v>0.84048055990642867</v>
      </c>
      <c r="K9" t="e">
        <f t="shared" ca="1" si="2"/>
        <v>#N/A</v>
      </c>
      <c r="L9" t="e">
        <f t="shared" ca="1" si="2"/>
        <v>#N/A</v>
      </c>
      <c r="M9" t="e">
        <f t="shared" ca="1" si="2"/>
        <v>#N/A</v>
      </c>
      <c r="N9" t="e">
        <f t="shared" ca="1" si="2"/>
        <v>#N/A</v>
      </c>
      <c r="O9" t="e">
        <f t="shared" ca="1" si="2"/>
        <v>#N/A</v>
      </c>
      <c r="P9" t="e">
        <f t="shared" ca="1" si="2"/>
        <v>#N/A</v>
      </c>
      <c r="Q9" t="e">
        <f t="shared" ca="1" si="2"/>
        <v>#N/A</v>
      </c>
      <c r="R9" t="e">
        <f t="shared" ca="1" si="2"/>
        <v>#N/A</v>
      </c>
    </row>
    <row r="10" spans="1:18" x14ac:dyDescent="0.45">
      <c r="A10">
        <v>8</v>
      </c>
      <c r="B10">
        <f t="shared" si="0"/>
        <v>2.2972972972972974</v>
      </c>
      <c r="C10">
        <f t="shared" ca="1" si="3"/>
        <v>2.2806903965913121</v>
      </c>
      <c r="D10">
        <f t="shared" ca="1" si="4"/>
        <v>0.31215857241012052</v>
      </c>
      <c r="E10" s="25">
        <f t="shared" ca="1" si="5"/>
        <v>2</v>
      </c>
      <c r="F10" s="1" t="str">
        <f t="shared" ca="1" si="6"/>
        <v>2.28</v>
      </c>
      <c r="G10" t="str">
        <f t="shared" ca="1" si="1"/>
        <v>2
(2.28)</v>
      </c>
      <c r="H10" t="e">
        <f t="shared" ca="1" si="7"/>
        <v>#N/A</v>
      </c>
      <c r="I10" t="e">
        <f t="shared" ca="1" si="2"/>
        <v>#N/A</v>
      </c>
      <c r="J10">
        <f t="shared" ca="1" si="2"/>
        <v>0.31215857241012052</v>
      </c>
      <c r="K10" t="e">
        <f t="shared" ca="1" si="2"/>
        <v>#N/A</v>
      </c>
      <c r="L10" t="e">
        <f t="shared" ca="1" si="2"/>
        <v>#N/A</v>
      </c>
      <c r="M10" t="e">
        <f t="shared" ca="1" si="2"/>
        <v>#N/A</v>
      </c>
      <c r="N10" t="e">
        <f t="shared" ca="1" si="2"/>
        <v>#N/A</v>
      </c>
      <c r="O10" t="e">
        <f t="shared" ca="1" si="2"/>
        <v>#N/A</v>
      </c>
      <c r="P10" t="e">
        <f t="shared" ca="1" si="2"/>
        <v>#N/A</v>
      </c>
      <c r="Q10" t="e">
        <f t="shared" ca="1" si="2"/>
        <v>#N/A</v>
      </c>
      <c r="R10" t="e">
        <f t="shared" ca="1" si="2"/>
        <v>#N/A</v>
      </c>
    </row>
    <row r="11" spans="1:18" x14ac:dyDescent="0.45">
      <c r="A11">
        <v>9</v>
      </c>
      <c r="B11">
        <f t="shared" si="0"/>
        <v>2.5675675675675675</v>
      </c>
      <c r="C11">
        <f t="shared" ca="1" si="3"/>
        <v>2.6939310247821715</v>
      </c>
      <c r="D11">
        <f t="shared" ca="1" si="4"/>
        <v>0.6598361146221372</v>
      </c>
      <c r="E11" s="25">
        <f t="shared" ca="1" si="5"/>
        <v>3</v>
      </c>
      <c r="F11" s="1" t="str">
        <f t="shared" ca="1" si="6"/>
        <v>2.69</v>
      </c>
      <c r="G11" t="str">
        <f t="shared" ca="1" si="1"/>
        <v>3
(2.69)</v>
      </c>
      <c r="H11" t="e">
        <f t="shared" ca="1" si="7"/>
        <v>#N/A</v>
      </c>
      <c r="I11" t="e">
        <f t="shared" ca="1" si="2"/>
        <v>#N/A</v>
      </c>
      <c r="J11" t="e">
        <f t="shared" ca="1" si="2"/>
        <v>#N/A</v>
      </c>
      <c r="K11">
        <f t="shared" ca="1" si="2"/>
        <v>0.6598361146221372</v>
      </c>
      <c r="L11" t="e">
        <f t="shared" ca="1" si="2"/>
        <v>#N/A</v>
      </c>
      <c r="M11" t="e">
        <f t="shared" ca="1" si="2"/>
        <v>#N/A</v>
      </c>
      <c r="N11" t="e">
        <f t="shared" ca="1" si="2"/>
        <v>#N/A</v>
      </c>
      <c r="O11" t="e">
        <f t="shared" ca="1" si="2"/>
        <v>#N/A</v>
      </c>
      <c r="P11" t="e">
        <f t="shared" ca="1" si="2"/>
        <v>#N/A</v>
      </c>
      <c r="Q11" t="e">
        <f t="shared" ca="1" si="2"/>
        <v>#N/A</v>
      </c>
      <c r="R11" t="e">
        <f t="shared" ca="1" si="2"/>
        <v>#N/A</v>
      </c>
    </row>
    <row r="12" spans="1:18" x14ac:dyDescent="0.45">
      <c r="A12">
        <v>10</v>
      </c>
      <c r="B12">
        <f t="shared" si="0"/>
        <v>2.8378378378378382</v>
      </c>
      <c r="C12">
        <f t="shared" ca="1" si="3"/>
        <v>2.8662649209071329</v>
      </c>
      <c r="D12">
        <f t="shared" ca="1" si="4"/>
        <v>0.15358077494942601</v>
      </c>
      <c r="E12" s="25">
        <f t="shared" ca="1" si="5"/>
        <v>3</v>
      </c>
      <c r="F12" s="1" t="str">
        <f t="shared" ca="1" si="6"/>
        <v>2.87</v>
      </c>
      <c r="G12" t="str">
        <f t="shared" ca="1" si="1"/>
        <v>3
(2.87)</v>
      </c>
      <c r="H12" t="e">
        <f t="shared" ca="1" si="7"/>
        <v>#N/A</v>
      </c>
      <c r="I12" t="e">
        <f t="shared" ca="1" si="2"/>
        <v>#N/A</v>
      </c>
      <c r="J12" t="e">
        <f t="shared" ca="1" si="2"/>
        <v>#N/A</v>
      </c>
      <c r="K12">
        <f t="shared" ca="1" si="2"/>
        <v>0.15358077494942601</v>
      </c>
      <c r="L12" t="e">
        <f t="shared" ca="1" si="2"/>
        <v>#N/A</v>
      </c>
      <c r="M12" t="e">
        <f t="shared" ca="1" si="2"/>
        <v>#N/A</v>
      </c>
      <c r="N12" t="e">
        <f t="shared" ca="1" si="2"/>
        <v>#N/A</v>
      </c>
      <c r="O12" t="e">
        <f t="shared" ca="1" si="2"/>
        <v>#N/A</v>
      </c>
      <c r="P12" t="e">
        <f t="shared" ca="1" si="2"/>
        <v>#N/A</v>
      </c>
      <c r="Q12" t="e">
        <f t="shared" ca="1" si="2"/>
        <v>#N/A</v>
      </c>
      <c r="R12" t="e">
        <f t="shared" ca="1" si="2"/>
        <v>#N/A</v>
      </c>
    </row>
    <row r="13" spans="1:18" x14ac:dyDescent="0.45">
      <c r="A13">
        <v>11</v>
      </c>
      <c r="B13">
        <f t="shared" si="0"/>
        <v>3.1081081081081083</v>
      </c>
      <c r="C13">
        <f t="shared" ca="1" si="3"/>
        <v>2.9874028677273463</v>
      </c>
      <c r="D13">
        <f t="shared" ca="1" si="4"/>
        <v>0.4804818761504478</v>
      </c>
      <c r="E13" s="25">
        <f t="shared" ca="1" si="5"/>
        <v>3</v>
      </c>
      <c r="F13" s="1" t="str">
        <f t="shared" ca="1" si="6"/>
        <v>2.99</v>
      </c>
      <c r="G13" t="str">
        <f t="shared" ca="1" si="1"/>
        <v>3
(2.99)</v>
      </c>
      <c r="H13" t="e">
        <f t="shared" ca="1" si="7"/>
        <v>#N/A</v>
      </c>
      <c r="I13" t="e">
        <f t="shared" ca="1" si="2"/>
        <v>#N/A</v>
      </c>
      <c r="J13" t="e">
        <f t="shared" ca="1" si="2"/>
        <v>#N/A</v>
      </c>
      <c r="K13">
        <f t="shared" ca="1" si="2"/>
        <v>0.4804818761504478</v>
      </c>
      <c r="L13" t="e">
        <f t="shared" ca="1" si="2"/>
        <v>#N/A</v>
      </c>
      <c r="M13" t="e">
        <f t="shared" ca="1" si="2"/>
        <v>#N/A</v>
      </c>
      <c r="N13" t="e">
        <f t="shared" ca="1" si="2"/>
        <v>#N/A</v>
      </c>
      <c r="O13" t="e">
        <f t="shared" ca="1" si="2"/>
        <v>#N/A</v>
      </c>
      <c r="P13" t="e">
        <f t="shared" ca="1" si="2"/>
        <v>#N/A</v>
      </c>
      <c r="Q13" t="e">
        <f t="shared" ca="1" si="2"/>
        <v>#N/A</v>
      </c>
      <c r="R13" t="e">
        <f t="shared" ca="1" si="2"/>
        <v>#N/A</v>
      </c>
    </row>
    <row r="14" spans="1:18" x14ac:dyDescent="0.45">
      <c r="A14">
        <v>12</v>
      </c>
      <c r="B14">
        <f t="shared" si="0"/>
        <v>3.3783783783783785</v>
      </c>
      <c r="C14">
        <f t="shared" ca="1" si="3"/>
        <v>3.3550806676054701</v>
      </c>
      <c r="D14">
        <f t="shared" ca="1" si="4"/>
        <v>0.77940345048250492</v>
      </c>
      <c r="E14" s="25">
        <f t="shared" ca="1" si="5"/>
        <v>3</v>
      </c>
      <c r="F14" s="1" t="str">
        <f t="shared" ca="1" si="6"/>
        <v>3.36</v>
      </c>
      <c r="G14" t="str">
        <f t="shared" ca="1" si="1"/>
        <v>3
(3.36)</v>
      </c>
      <c r="H14" t="e">
        <f t="shared" ca="1" si="7"/>
        <v>#N/A</v>
      </c>
      <c r="I14" t="e">
        <f t="shared" ca="1" si="2"/>
        <v>#N/A</v>
      </c>
      <c r="J14" t="e">
        <f t="shared" ca="1" si="2"/>
        <v>#N/A</v>
      </c>
      <c r="K14">
        <f t="shared" ca="1" si="2"/>
        <v>0.77940345048250492</v>
      </c>
      <c r="L14" t="e">
        <f t="shared" ca="1" si="2"/>
        <v>#N/A</v>
      </c>
      <c r="M14" t="e">
        <f t="shared" ca="1" si="2"/>
        <v>#N/A</v>
      </c>
      <c r="N14" t="e">
        <f t="shared" ca="1" si="2"/>
        <v>#N/A</v>
      </c>
      <c r="O14" t="e">
        <f t="shared" ca="1" si="2"/>
        <v>#N/A</v>
      </c>
      <c r="P14" t="e">
        <f t="shared" ca="1" si="2"/>
        <v>#N/A</v>
      </c>
      <c r="Q14" t="e">
        <f t="shared" ca="1" si="2"/>
        <v>#N/A</v>
      </c>
      <c r="R14" t="e">
        <f t="shared" ca="1" si="2"/>
        <v>#N/A</v>
      </c>
    </row>
    <row r="15" spans="1:18" x14ac:dyDescent="0.45">
      <c r="A15">
        <v>13</v>
      </c>
      <c r="B15">
        <f t="shared" si="0"/>
        <v>3.6486486486486487</v>
      </c>
      <c r="C15">
        <f t="shared" ca="1" si="3"/>
        <v>3.6945195315256192</v>
      </c>
      <c r="D15">
        <f t="shared" ca="1" si="4"/>
        <v>0.29434056725678559</v>
      </c>
      <c r="E15" s="25">
        <f t="shared" ca="1" si="5"/>
        <v>4</v>
      </c>
      <c r="F15" s="1" t="str">
        <f t="shared" ca="1" si="6"/>
        <v>3.69</v>
      </c>
      <c r="G15" t="str">
        <f t="shared" ca="1" si="1"/>
        <v>4
(3.69)</v>
      </c>
      <c r="H15" t="e">
        <f t="shared" ca="1" si="7"/>
        <v>#N/A</v>
      </c>
      <c r="I15" t="e">
        <f t="shared" ca="1" si="2"/>
        <v>#N/A</v>
      </c>
      <c r="J15" t="e">
        <f t="shared" ca="1" si="2"/>
        <v>#N/A</v>
      </c>
      <c r="K15" t="e">
        <f t="shared" ca="1" si="2"/>
        <v>#N/A</v>
      </c>
      <c r="L15">
        <f t="shared" ca="1" si="2"/>
        <v>0.29434056725678559</v>
      </c>
      <c r="M15" t="e">
        <f t="shared" ca="1" si="2"/>
        <v>#N/A</v>
      </c>
      <c r="N15" t="e">
        <f t="shared" ca="1" si="2"/>
        <v>#N/A</v>
      </c>
      <c r="O15" t="e">
        <f t="shared" ca="1" si="2"/>
        <v>#N/A</v>
      </c>
      <c r="P15" t="e">
        <f t="shared" ca="1" si="2"/>
        <v>#N/A</v>
      </c>
      <c r="Q15" t="e">
        <f t="shared" ca="1" si="2"/>
        <v>#N/A</v>
      </c>
      <c r="R15" t="e">
        <f t="shared" ca="1" si="2"/>
        <v>#N/A</v>
      </c>
    </row>
    <row r="16" spans="1:18" x14ac:dyDescent="0.45">
      <c r="A16">
        <v>14</v>
      </c>
      <c r="B16">
        <f t="shared" si="0"/>
        <v>3.9189189189189193</v>
      </c>
      <c r="C16">
        <f t="shared" ca="1" si="3"/>
        <v>4.0441311126159381</v>
      </c>
      <c r="D16">
        <f t="shared" ca="1" si="4"/>
        <v>0.55308196612856197</v>
      </c>
      <c r="E16" s="25">
        <f t="shared" ca="1" si="5"/>
        <v>4</v>
      </c>
      <c r="F16" s="1" t="str">
        <f t="shared" ca="1" si="6"/>
        <v>4.04</v>
      </c>
      <c r="G16" t="str">
        <f t="shared" ca="1" si="1"/>
        <v>4
(4.04)</v>
      </c>
      <c r="H16" t="e">
        <f t="shared" ca="1" si="7"/>
        <v>#N/A</v>
      </c>
      <c r="I16" t="e">
        <f t="shared" ca="1" si="2"/>
        <v>#N/A</v>
      </c>
      <c r="J16" t="e">
        <f t="shared" ca="1" si="2"/>
        <v>#N/A</v>
      </c>
      <c r="K16" t="e">
        <f t="shared" ca="1" si="2"/>
        <v>#N/A</v>
      </c>
      <c r="L16">
        <f t="shared" ca="1" si="2"/>
        <v>0.55308196612856197</v>
      </c>
      <c r="M16" t="e">
        <f t="shared" ca="1" si="2"/>
        <v>#N/A</v>
      </c>
      <c r="N16" t="e">
        <f t="shared" ca="1" si="2"/>
        <v>#N/A</v>
      </c>
      <c r="O16" t="e">
        <f t="shared" ca="1" si="2"/>
        <v>#N/A</v>
      </c>
      <c r="P16" t="e">
        <f t="shared" ca="1" si="2"/>
        <v>#N/A</v>
      </c>
      <c r="Q16" t="e">
        <f t="shared" ca="1" si="2"/>
        <v>#N/A</v>
      </c>
      <c r="R16" t="e">
        <f t="shared" ca="1" si="2"/>
        <v>#N/A</v>
      </c>
    </row>
    <row r="17" spans="1:18" x14ac:dyDescent="0.45">
      <c r="A17">
        <v>15</v>
      </c>
      <c r="B17">
        <f t="shared" si="0"/>
        <v>4.1891891891891895</v>
      </c>
      <c r="C17">
        <f t="shared" ca="1" si="3"/>
        <v>4.1745870068354929</v>
      </c>
      <c r="D17">
        <f t="shared" ca="1" si="4"/>
        <v>0.89351210386730395</v>
      </c>
      <c r="E17" s="25">
        <f t="shared" ca="1" si="5"/>
        <v>4</v>
      </c>
      <c r="F17" s="1" t="str">
        <f t="shared" ca="1" si="6"/>
        <v>4.17</v>
      </c>
      <c r="G17" t="str">
        <f t="shared" ca="1" si="1"/>
        <v>4
(4.17)</v>
      </c>
      <c r="H17" t="e">
        <f t="shared" ca="1" si="7"/>
        <v>#N/A</v>
      </c>
      <c r="I17" t="e">
        <f t="shared" ca="1" si="2"/>
        <v>#N/A</v>
      </c>
      <c r="J17" t="e">
        <f t="shared" ca="1" si="2"/>
        <v>#N/A</v>
      </c>
      <c r="K17" t="e">
        <f t="shared" ca="1" si="2"/>
        <v>#N/A</v>
      </c>
      <c r="L17">
        <f t="shared" ca="1" si="2"/>
        <v>0.89351210386730395</v>
      </c>
      <c r="M17" t="e">
        <f t="shared" ca="1" si="2"/>
        <v>#N/A</v>
      </c>
      <c r="N17" t="e">
        <f t="shared" ca="1" si="2"/>
        <v>#N/A</v>
      </c>
      <c r="O17" t="e">
        <f t="shared" ca="1" si="2"/>
        <v>#N/A</v>
      </c>
      <c r="P17" t="e">
        <f t="shared" ca="1" si="2"/>
        <v>#N/A</v>
      </c>
      <c r="Q17" t="e">
        <f t="shared" ca="1" si="2"/>
        <v>#N/A</v>
      </c>
      <c r="R17" t="e">
        <f t="shared" ca="1" si="2"/>
        <v>#N/A</v>
      </c>
    </row>
    <row r="18" spans="1:18" x14ac:dyDescent="0.45">
      <c r="A18">
        <v>16</v>
      </c>
      <c r="B18">
        <f t="shared" si="0"/>
        <v>4.4594594594594597</v>
      </c>
      <c r="C18">
        <f t="shared" ca="1" si="3"/>
        <v>4.5561716399760455</v>
      </c>
      <c r="D18">
        <f t="shared" ca="1" si="4"/>
        <v>0.34523265928555558</v>
      </c>
      <c r="E18" s="25">
        <f t="shared" ca="1" si="5"/>
        <v>5</v>
      </c>
      <c r="F18" s="1" t="str">
        <f t="shared" ca="1" si="6"/>
        <v>4.56</v>
      </c>
      <c r="G18" t="str">
        <f t="shared" ca="1" si="1"/>
        <v>5
(4.56)</v>
      </c>
      <c r="H18" t="e">
        <f t="shared" ca="1" si="7"/>
        <v>#N/A</v>
      </c>
      <c r="I18" t="e">
        <f t="shared" ca="1" si="7"/>
        <v>#N/A</v>
      </c>
      <c r="J18" t="e">
        <f t="shared" ca="1" si="7"/>
        <v>#N/A</v>
      </c>
      <c r="K18" t="e">
        <f t="shared" ca="1" si="7"/>
        <v>#N/A</v>
      </c>
      <c r="L18" t="e">
        <f t="shared" ca="1" si="7"/>
        <v>#N/A</v>
      </c>
      <c r="M18">
        <f t="shared" ca="1" si="7"/>
        <v>0.34523265928555558</v>
      </c>
      <c r="N18" t="e">
        <f t="shared" ca="1" si="7"/>
        <v>#N/A</v>
      </c>
      <c r="O18" t="e">
        <f t="shared" ca="1" si="7"/>
        <v>#N/A</v>
      </c>
      <c r="P18" t="e">
        <f t="shared" ca="1" si="7"/>
        <v>#N/A</v>
      </c>
      <c r="Q18" t="e">
        <f t="shared" ca="1" si="7"/>
        <v>#N/A</v>
      </c>
      <c r="R18" t="e">
        <f t="shared" ca="1" si="7"/>
        <v>#N/A</v>
      </c>
    </row>
    <row r="19" spans="1:18" x14ac:dyDescent="0.45">
      <c r="A19">
        <v>17</v>
      </c>
      <c r="B19">
        <f t="shared" si="0"/>
        <v>4.7297297297297298</v>
      </c>
      <c r="C19">
        <f t="shared" ca="1" si="3"/>
        <v>4.6344146932453256</v>
      </c>
      <c r="D19">
        <f t="shared" ca="1" si="4"/>
        <v>0.70939275177227468</v>
      </c>
      <c r="E19" s="25">
        <f t="shared" ca="1" si="5"/>
        <v>5</v>
      </c>
      <c r="F19" s="1" t="str">
        <f t="shared" ca="1" si="6"/>
        <v>4.63</v>
      </c>
      <c r="G19" t="str">
        <f t="shared" ca="1" si="1"/>
        <v>5
(4.63)</v>
      </c>
      <c r="H19" t="e">
        <f t="shared" ca="1" si="7"/>
        <v>#N/A</v>
      </c>
      <c r="I19" t="e">
        <f t="shared" ca="1" si="7"/>
        <v>#N/A</v>
      </c>
      <c r="J19" t="e">
        <f t="shared" ca="1" si="7"/>
        <v>#N/A</v>
      </c>
      <c r="K19" t="e">
        <f t="shared" ca="1" si="7"/>
        <v>#N/A</v>
      </c>
      <c r="L19" t="e">
        <f t="shared" ca="1" si="7"/>
        <v>#N/A</v>
      </c>
      <c r="M19">
        <f t="shared" ca="1" si="7"/>
        <v>0.70939275177227468</v>
      </c>
      <c r="N19" t="e">
        <f t="shared" ca="1" si="7"/>
        <v>#N/A</v>
      </c>
      <c r="O19" t="e">
        <f t="shared" ca="1" si="7"/>
        <v>#N/A</v>
      </c>
      <c r="P19" t="e">
        <f t="shared" ca="1" si="7"/>
        <v>#N/A</v>
      </c>
      <c r="Q19" t="e">
        <f t="shared" ca="1" si="7"/>
        <v>#N/A</v>
      </c>
      <c r="R19" t="e">
        <f t="shared" ca="1" si="7"/>
        <v>#N/A</v>
      </c>
    </row>
    <row r="20" spans="1:18" x14ac:dyDescent="0.45">
      <c r="A20">
        <v>18</v>
      </c>
      <c r="B20">
        <f t="shared" si="0"/>
        <v>5</v>
      </c>
      <c r="C20">
        <f t="shared" ca="1" si="3"/>
        <v>4.9501441969428788</v>
      </c>
      <c r="D20">
        <f t="shared" ca="1" si="4"/>
        <v>0.20266765829538258</v>
      </c>
      <c r="E20" s="25">
        <f t="shared" ca="1" si="5"/>
        <v>5</v>
      </c>
      <c r="F20" s="1" t="str">
        <f t="shared" ca="1" si="6"/>
        <v>4.95</v>
      </c>
      <c r="G20" t="str">
        <f t="shared" ca="1" si="1"/>
        <v>5
(4.95)</v>
      </c>
      <c r="H20" t="e">
        <f t="shared" ca="1" si="7"/>
        <v>#N/A</v>
      </c>
      <c r="I20" t="e">
        <f t="shared" ca="1" si="7"/>
        <v>#N/A</v>
      </c>
      <c r="J20" t="e">
        <f t="shared" ca="1" si="7"/>
        <v>#N/A</v>
      </c>
      <c r="K20" t="e">
        <f t="shared" ca="1" si="7"/>
        <v>#N/A</v>
      </c>
      <c r="L20" t="e">
        <f t="shared" ca="1" si="7"/>
        <v>#N/A</v>
      </c>
      <c r="M20">
        <f t="shared" ca="1" si="7"/>
        <v>0.20266765829538258</v>
      </c>
      <c r="N20" t="e">
        <f t="shared" ca="1" si="7"/>
        <v>#N/A</v>
      </c>
      <c r="O20" t="e">
        <f t="shared" ca="1" si="7"/>
        <v>#N/A</v>
      </c>
      <c r="P20" t="e">
        <f t="shared" ca="1" si="7"/>
        <v>#N/A</v>
      </c>
      <c r="Q20" t="e">
        <f t="shared" ca="1" si="7"/>
        <v>#N/A</v>
      </c>
      <c r="R20" t="e">
        <f t="shared" ca="1" si="7"/>
        <v>#N/A</v>
      </c>
    </row>
    <row r="21" spans="1:18" x14ac:dyDescent="0.45">
      <c r="A21">
        <v>19</v>
      </c>
      <c r="B21">
        <f t="shared" si="0"/>
        <v>5.2702702702702702</v>
      </c>
      <c r="C21">
        <f t="shared" ca="1" si="3"/>
        <v>5.3942129627296742</v>
      </c>
      <c r="D21">
        <f t="shared" ca="1" si="4"/>
        <v>0.47537922773333535</v>
      </c>
      <c r="E21" s="25">
        <f t="shared" ca="1" si="5"/>
        <v>5</v>
      </c>
      <c r="F21" s="1" t="str">
        <f t="shared" ca="1" si="6"/>
        <v>5.39</v>
      </c>
      <c r="G21" t="str">
        <f t="shared" ca="1" si="1"/>
        <v>5
(5.39)</v>
      </c>
      <c r="H21" t="e">
        <f t="shared" ca="1" si="7"/>
        <v>#N/A</v>
      </c>
      <c r="I21" t="e">
        <f t="shared" ca="1" si="7"/>
        <v>#N/A</v>
      </c>
      <c r="J21" t="e">
        <f t="shared" ca="1" si="7"/>
        <v>#N/A</v>
      </c>
      <c r="K21" t="e">
        <f t="shared" ca="1" si="7"/>
        <v>#N/A</v>
      </c>
      <c r="L21" t="e">
        <f t="shared" ca="1" si="7"/>
        <v>#N/A</v>
      </c>
      <c r="M21">
        <f t="shared" ca="1" si="7"/>
        <v>0.47537922773333535</v>
      </c>
      <c r="N21" t="e">
        <f t="shared" ca="1" si="7"/>
        <v>#N/A</v>
      </c>
      <c r="O21" t="e">
        <f t="shared" ca="1" si="7"/>
        <v>#N/A</v>
      </c>
      <c r="P21" t="e">
        <f t="shared" ca="1" si="7"/>
        <v>#N/A</v>
      </c>
      <c r="Q21" t="e">
        <f t="shared" ca="1" si="7"/>
        <v>#N/A</v>
      </c>
      <c r="R21" t="e">
        <f t="shared" ca="1" si="7"/>
        <v>#N/A</v>
      </c>
    </row>
    <row r="22" spans="1:18" x14ac:dyDescent="0.45">
      <c r="A22">
        <v>20</v>
      </c>
      <c r="B22">
        <f t="shared" si="0"/>
        <v>5.5405405405405412</v>
      </c>
      <c r="C22">
        <f t="shared" ca="1" si="3"/>
        <v>5.5800571781429626</v>
      </c>
      <c r="D22">
        <f t="shared" ca="1" si="4"/>
        <v>0.83033561899276054</v>
      </c>
      <c r="E22" s="25">
        <f t="shared" ca="1" si="5"/>
        <v>6</v>
      </c>
      <c r="F22" s="1" t="str">
        <f t="shared" ca="1" si="6"/>
        <v>5.58</v>
      </c>
      <c r="G22" t="str">
        <f t="shared" ca="1" si="1"/>
        <v>6
(5.58)</v>
      </c>
      <c r="H22" t="e">
        <f t="shared" ca="1" si="7"/>
        <v>#N/A</v>
      </c>
      <c r="I22" t="e">
        <f t="shared" ca="1" si="7"/>
        <v>#N/A</v>
      </c>
      <c r="J22" t="e">
        <f t="shared" ca="1" si="7"/>
        <v>#N/A</v>
      </c>
      <c r="K22" t="e">
        <f t="shared" ca="1" si="7"/>
        <v>#N/A</v>
      </c>
      <c r="L22" t="e">
        <f t="shared" ca="1" si="7"/>
        <v>#N/A</v>
      </c>
      <c r="M22" t="e">
        <f t="shared" ca="1" si="7"/>
        <v>#N/A</v>
      </c>
      <c r="N22">
        <f t="shared" ca="1" si="7"/>
        <v>0.83033561899276054</v>
      </c>
      <c r="O22" t="e">
        <f t="shared" ca="1" si="7"/>
        <v>#N/A</v>
      </c>
      <c r="P22" t="e">
        <f t="shared" ca="1" si="7"/>
        <v>#N/A</v>
      </c>
      <c r="Q22" t="e">
        <f t="shared" ca="1" si="7"/>
        <v>#N/A</v>
      </c>
      <c r="R22" t="e">
        <f t="shared" ca="1" si="7"/>
        <v>#N/A</v>
      </c>
    </row>
    <row r="23" spans="1:18" x14ac:dyDescent="0.45">
      <c r="A23">
        <v>21</v>
      </c>
      <c r="B23">
        <f t="shared" si="0"/>
        <v>5.8108108108108114</v>
      </c>
      <c r="C23">
        <f t="shared" ca="1" si="3"/>
        <v>5.9313068792491173</v>
      </c>
      <c r="D23">
        <f t="shared" ca="1" si="4"/>
        <v>0.27670810080117147</v>
      </c>
      <c r="E23" s="25">
        <f t="shared" ca="1" si="5"/>
        <v>6</v>
      </c>
      <c r="F23" s="1" t="str">
        <f t="shared" ca="1" si="6"/>
        <v>5.93</v>
      </c>
      <c r="G23" t="str">
        <f t="shared" ca="1" si="1"/>
        <v>6
(5.93)</v>
      </c>
      <c r="H23" t="e">
        <f t="shared" ca="1" si="7"/>
        <v>#N/A</v>
      </c>
      <c r="I23" t="e">
        <f t="shared" ca="1" si="7"/>
        <v>#N/A</v>
      </c>
      <c r="J23" t="e">
        <f t="shared" ca="1" si="7"/>
        <v>#N/A</v>
      </c>
      <c r="K23" t="e">
        <f t="shared" ca="1" si="7"/>
        <v>#N/A</v>
      </c>
      <c r="L23" t="e">
        <f t="shared" ca="1" si="7"/>
        <v>#N/A</v>
      </c>
      <c r="M23" t="e">
        <f t="shared" ca="1" si="7"/>
        <v>#N/A</v>
      </c>
      <c r="N23">
        <f t="shared" ca="1" si="7"/>
        <v>0.27670810080117147</v>
      </c>
      <c r="O23" t="e">
        <f t="shared" ca="1" si="7"/>
        <v>#N/A</v>
      </c>
      <c r="P23" t="e">
        <f t="shared" ca="1" si="7"/>
        <v>#N/A</v>
      </c>
      <c r="Q23" t="e">
        <f t="shared" ca="1" si="7"/>
        <v>#N/A</v>
      </c>
      <c r="R23" t="e">
        <f t="shared" ca="1" si="7"/>
        <v>#N/A</v>
      </c>
    </row>
    <row r="24" spans="1:18" x14ac:dyDescent="0.45">
      <c r="A24">
        <v>22</v>
      </c>
      <c r="B24">
        <f t="shared" si="0"/>
        <v>6.0810810810810816</v>
      </c>
      <c r="C24">
        <f t="shared" ca="1" si="3"/>
        <v>6.1371461222863379</v>
      </c>
      <c r="D24">
        <f t="shared" ca="1" si="4"/>
        <v>0.63588195952460036</v>
      </c>
      <c r="E24" s="25">
        <f t="shared" ca="1" si="5"/>
        <v>6</v>
      </c>
      <c r="F24" s="1" t="str">
        <f t="shared" ca="1" si="6"/>
        <v>6.14</v>
      </c>
      <c r="G24" t="str">
        <f t="shared" ca="1" si="1"/>
        <v>6
(6.14)</v>
      </c>
      <c r="H24" t="e">
        <f t="shared" ca="1" si="7"/>
        <v>#N/A</v>
      </c>
      <c r="I24" t="e">
        <f t="shared" ca="1" si="7"/>
        <v>#N/A</v>
      </c>
      <c r="J24" t="e">
        <f t="shared" ca="1" si="7"/>
        <v>#N/A</v>
      </c>
      <c r="K24" t="e">
        <f t="shared" ca="1" si="7"/>
        <v>#N/A</v>
      </c>
      <c r="L24" t="e">
        <f t="shared" ca="1" si="7"/>
        <v>#N/A</v>
      </c>
      <c r="M24" t="e">
        <f t="shared" ca="1" si="7"/>
        <v>#N/A</v>
      </c>
      <c r="N24">
        <f t="shared" ca="1" si="7"/>
        <v>0.63588195952460036</v>
      </c>
      <c r="O24" t="e">
        <f t="shared" ca="1" si="7"/>
        <v>#N/A</v>
      </c>
      <c r="P24" t="e">
        <f t="shared" ca="1" si="7"/>
        <v>#N/A</v>
      </c>
      <c r="Q24" t="e">
        <f t="shared" ca="1" si="7"/>
        <v>#N/A</v>
      </c>
      <c r="R24" t="e">
        <f t="shared" ca="1" si="7"/>
        <v>#N/A</v>
      </c>
    </row>
    <row r="25" spans="1:18" x14ac:dyDescent="0.45">
      <c r="A25">
        <v>23</v>
      </c>
      <c r="B25">
        <f t="shared" si="0"/>
        <v>6.3513513513513518</v>
      </c>
      <c r="C25">
        <f t="shared" ca="1" si="3"/>
        <v>6.3035195871664582</v>
      </c>
      <c r="D25">
        <f t="shared" ca="1" si="4"/>
        <v>0.11402501198246284</v>
      </c>
      <c r="E25" s="25">
        <f t="shared" ca="1" si="5"/>
        <v>6</v>
      </c>
      <c r="F25" s="1" t="str">
        <f t="shared" ca="1" si="6"/>
        <v>6.30</v>
      </c>
      <c r="G25" t="str">
        <f t="shared" ca="1" si="1"/>
        <v>6
(6.30)</v>
      </c>
      <c r="H25" t="e">
        <f t="shared" ca="1" si="7"/>
        <v>#N/A</v>
      </c>
      <c r="I25" t="e">
        <f t="shared" ca="1" si="7"/>
        <v>#N/A</v>
      </c>
      <c r="J25" t="e">
        <f t="shared" ca="1" si="7"/>
        <v>#N/A</v>
      </c>
      <c r="K25" t="e">
        <f t="shared" ca="1" si="7"/>
        <v>#N/A</v>
      </c>
      <c r="L25" t="e">
        <f t="shared" ca="1" si="7"/>
        <v>#N/A</v>
      </c>
      <c r="M25" t="e">
        <f t="shared" ca="1" si="7"/>
        <v>#N/A</v>
      </c>
      <c r="N25">
        <f t="shared" ca="1" si="7"/>
        <v>0.11402501198246284</v>
      </c>
      <c r="O25" t="e">
        <f t="shared" ca="1" si="7"/>
        <v>#N/A</v>
      </c>
      <c r="P25" t="e">
        <f t="shared" ca="1" si="7"/>
        <v>#N/A</v>
      </c>
      <c r="Q25" t="e">
        <f t="shared" ca="1" si="7"/>
        <v>#N/A</v>
      </c>
      <c r="R25" t="e">
        <f t="shared" ca="1" si="7"/>
        <v>#N/A</v>
      </c>
    </row>
    <row r="26" spans="1:18" x14ac:dyDescent="0.45">
      <c r="A26">
        <v>24</v>
      </c>
      <c r="B26">
        <f t="shared" si="0"/>
        <v>6.6216216216216219</v>
      </c>
      <c r="C26">
        <f t="shared" ca="1" si="3"/>
        <v>6.6176674794400094</v>
      </c>
      <c r="D26">
        <f t="shared" ca="1" si="4"/>
        <v>0.4156387307120667</v>
      </c>
      <c r="E26" s="25">
        <f t="shared" ca="1" si="5"/>
        <v>7</v>
      </c>
      <c r="F26" s="1" t="str">
        <f t="shared" ca="1" si="6"/>
        <v>6.62</v>
      </c>
      <c r="G26" t="str">
        <f t="shared" ca="1" si="1"/>
        <v>7
(6.62)</v>
      </c>
      <c r="H26" t="e">
        <f t="shared" ca="1" si="7"/>
        <v>#N/A</v>
      </c>
      <c r="I26" t="e">
        <f t="shared" ca="1" si="7"/>
        <v>#N/A</v>
      </c>
      <c r="J26" t="e">
        <f t="shared" ca="1" si="7"/>
        <v>#N/A</v>
      </c>
      <c r="K26" t="e">
        <f t="shared" ca="1" si="7"/>
        <v>#N/A</v>
      </c>
      <c r="L26" t="e">
        <f t="shared" ca="1" si="7"/>
        <v>#N/A</v>
      </c>
      <c r="M26" t="e">
        <f t="shared" ca="1" si="7"/>
        <v>#N/A</v>
      </c>
      <c r="N26" t="e">
        <f t="shared" ca="1" si="7"/>
        <v>#N/A</v>
      </c>
      <c r="O26">
        <f t="shared" ca="1" si="7"/>
        <v>0.4156387307120667</v>
      </c>
      <c r="P26" t="e">
        <f t="shared" ca="1" si="7"/>
        <v>#N/A</v>
      </c>
      <c r="Q26" t="e">
        <f t="shared" ca="1" si="7"/>
        <v>#N/A</v>
      </c>
      <c r="R26" t="e">
        <f t="shared" ca="1" si="7"/>
        <v>#N/A</v>
      </c>
    </row>
    <row r="27" spans="1:18" x14ac:dyDescent="0.45">
      <c r="A27">
        <v>25</v>
      </c>
      <c r="B27">
        <f t="shared" si="0"/>
        <v>6.8918918918918921</v>
      </c>
      <c r="C27">
        <f t="shared" ca="1" si="3"/>
        <v>6.7927313660995488</v>
      </c>
      <c r="D27">
        <f t="shared" ca="1" si="4"/>
        <v>0.75141742966279135</v>
      </c>
      <c r="E27" s="25">
        <f t="shared" ca="1" si="5"/>
        <v>7</v>
      </c>
      <c r="F27" s="1" t="str">
        <f t="shared" ca="1" si="6"/>
        <v>6.79</v>
      </c>
      <c r="G27" t="str">
        <f t="shared" ca="1" si="1"/>
        <v>7
(6.79)</v>
      </c>
      <c r="H27" t="e">
        <f t="shared" ca="1" si="7"/>
        <v>#N/A</v>
      </c>
      <c r="I27" t="e">
        <f t="shared" ca="1" si="7"/>
        <v>#N/A</v>
      </c>
      <c r="J27" t="e">
        <f t="shared" ca="1" si="7"/>
        <v>#N/A</v>
      </c>
      <c r="K27" t="e">
        <f t="shared" ca="1" si="7"/>
        <v>#N/A</v>
      </c>
      <c r="L27" t="e">
        <f t="shared" ca="1" si="7"/>
        <v>#N/A</v>
      </c>
      <c r="M27" t="e">
        <f t="shared" ca="1" si="7"/>
        <v>#N/A</v>
      </c>
      <c r="N27" t="e">
        <f t="shared" ca="1" si="7"/>
        <v>#N/A</v>
      </c>
      <c r="O27">
        <f t="shared" ca="1" si="7"/>
        <v>0.75141742966279135</v>
      </c>
      <c r="P27" t="e">
        <f t="shared" ca="1" si="7"/>
        <v>#N/A</v>
      </c>
      <c r="Q27" t="e">
        <f t="shared" ca="1" si="7"/>
        <v>#N/A</v>
      </c>
      <c r="R27" t="e">
        <f t="shared" ca="1" si="7"/>
        <v>#N/A</v>
      </c>
    </row>
    <row r="28" spans="1:18" x14ac:dyDescent="0.45">
      <c r="A28">
        <v>26</v>
      </c>
      <c r="B28">
        <f t="shared" si="0"/>
        <v>7.1621621621621623</v>
      </c>
      <c r="C28">
        <f t="shared" ca="1" si="3"/>
        <v>7.2170227960380062</v>
      </c>
      <c r="D28">
        <f t="shared" ca="1" si="4"/>
        <v>0.23281206504342433</v>
      </c>
      <c r="E28" s="25">
        <f t="shared" ca="1" si="5"/>
        <v>7</v>
      </c>
      <c r="F28" s="1" t="str">
        <f t="shared" ca="1" si="6"/>
        <v>7.22</v>
      </c>
      <c r="G28" t="str">
        <f t="shared" ca="1" si="1"/>
        <v>7
(7.22)</v>
      </c>
      <c r="H28" t="e">
        <f t="shared" ca="1" si="7"/>
        <v>#N/A</v>
      </c>
      <c r="I28" t="e">
        <f t="shared" ca="1" si="7"/>
        <v>#N/A</v>
      </c>
      <c r="J28" t="e">
        <f t="shared" ca="1" si="7"/>
        <v>#N/A</v>
      </c>
      <c r="K28" t="e">
        <f t="shared" ca="1" si="7"/>
        <v>#N/A</v>
      </c>
      <c r="L28" t="e">
        <f t="shared" ca="1" si="7"/>
        <v>#N/A</v>
      </c>
      <c r="M28" t="e">
        <f t="shared" ca="1" si="7"/>
        <v>#N/A</v>
      </c>
      <c r="N28" t="e">
        <f t="shared" ca="1" si="7"/>
        <v>#N/A</v>
      </c>
      <c r="O28">
        <f t="shared" ca="1" si="7"/>
        <v>0.23281206504342433</v>
      </c>
      <c r="P28" t="e">
        <f t="shared" ca="1" si="7"/>
        <v>#N/A</v>
      </c>
      <c r="Q28" t="e">
        <f t="shared" ca="1" si="7"/>
        <v>#N/A</v>
      </c>
      <c r="R28" t="e">
        <f t="shared" ca="1" si="7"/>
        <v>#N/A</v>
      </c>
    </row>
    <row r="29" spans="1:18" x14ac:dyDescent="0.45">
      <c r="A29">
        <v>27</v>
      </c>
      <c r="B29">
        <f t="shared" si="0"/>
        <v>7.4324324324324325</v>
      </c>
      <c r="C29">
        <f t="shared" ca="1" si="3"/>
        <v>7.3104706592695896</v>
      </c>
      <c r="D29">
        <f t="shared" ca="1" si="4"/>
        <v>0.54014931649815878</v>
      </c>
      <c r="E29" s="25">
        <f t="shared" ca="1" si="5"/>
        <v>7</v>
      </c>
      <c r="F29" s="1" t="str">
        <f t="shared" ca="1" si="6"/>
        <v>7.31</v>
      </c>
      <c r="G29" t="str">
        <f t="shared" ca="1" si="1"/>
        <v>7
(7.31)</v>
      </c>
      <c r="H29" t="e">
        <f t="shared" ca="1" si="7"/>
        <v>#N/A</v>
      </c>
      <c r="I29" t="e">
        <f t="shared" ca="1" si="7"/>
        <v>#N/A</v>
      </c>
      <c r="J29" t="e">
        <f t="shared" ca="1" si="7"/>
        <v>#N/A</v>
      </c>
      <c r="K29" t="e">
        <f t="shared" ca="1" si="7"/>
        <v>#N/A</v>
      </c>
      <c r="L29" t="e">
        <f t="shared" ca="1" si="7"/>
        <v>#N/A</v>
      </c>
      <c r="M29" t="e">
        <f t="shared" ca="1" si="7"/>
        <v>#N/A</v>
      </c>
      <c r="N29" t="e">
        <f t="shared" ca="1" si="7"/>
        <v>#N/A</v>
      </c>
      <c r="O29">
        <f t="shared" ca="1" si="7"/>
        <v>0.54014931649815878</v>
      </c>
      <c r="P29" t="e">
        <f t="shared" ca="1" si="7"/>
        <v>#N/A</v>
      </c>
      <c r="Q29" t="e">
        <f t="shared" ca="1" si="7"/>
        <v>#N/A</v>
      </c>
      <c r="R29" t="e">
        <f t="shared" ca="1" si="7"/>
        <v>#N/A</v>
      </c>
    </row>
    <row r="30" spans="1:18" x14ac:dyDescent="0.45">
      <c r="A30">
        <v>28</v>
      </c>
      <c r="B30">
        <f t="shared" si="0"/>
        <v>7.7027027027027035</v>
      </c>
      <c r="C30">
        <f t="shared" ca="1" si="3"/>
        <v>7.6020438526099605</v>
      </c>
      <c r="D30">
        <f t="shared" ca="1" si="4"/>
        <v>0.82172570616792062</v>
      </c>
      <c r="E30" s="25">
        <f t="shared" ca="1" si="5"/>
        <v>8</v>
      </c>
      <c r="F30" s="1" t="str">
        <f t="shared" ca="1" si="6"/>
        <v>7.60</v>
      </c>
      <c r="G30" t="str">
        <f t="shared" ca="1" si="1"/>
        <v>8
(7.60)</v>
      </c>
      <c r="H30" t="e">
        <f t="shared" ca="1" si="7"/>
        <v>#N/A</v>
      </c>
      <c r="I30" t="e">
        <f t="shared" ca="1" si="7"/>
        <v>#N/A</v>
      </c>
      <c r="J30" t="e">
        <f t="shared" ca="1" si="7"/>
        <v>#N/A</v>
      </c>
      <c r="K30" t="e">
        <f t="shared" ca="1" si="7"/>
        <v>#N/A</v>
      </c>
      <c r="L30" t="e">
        <f t="shared" ca="1" si="7"/>
        <v>#N/A</v>
      </c>
      <c r="M30" t="e">
        <f t="shared" ca="1" si="7"/>
        <v>#N/A</v>
      </c>
      <c r="N30" t="e">
        <f t="shared" ca="1" si="7"/>
        <v>#N/A</v>
      </c>
      <c r="O30" t="e">
        <f t="shared" ca="1" si="7"/>
        <v>#N/A</v>
      </c>
      <c r="P30">
        <f t="shared" ca="1" si="7"/>
        <v>0.82172570616792062</v>
      </c>
      <c r="Q30" t="e">
        <f t="shared" ca="1" si="7"/>
        <v>#N/A</v>
      </c>
      <c r="R30" t="e">
        <f t="shared" ca="1" si="7"/>
        <v>#N/A</v>
      </c>
    </row>
    <row r="31" spans="1:18" x14ac:dyDescent="0.45">
      <c r="A31">
        <v>29</v>
      </c>
      <c r="B31">
        <f t="shared" ref="B31:B38" si="8">(2*A31+1)*B$1</f>
        <v>7.9729729729729737</v>
      </c>
      <c r="C31">
        <f t="shared" ca="1" si="3"/>
        <v>8.0948056300786373</v>
      </c>
      <c r="D31">
        <f t="shared" ref="D31:D38" ca="1" si="9">0.5+0.8*(MOD((A31+0.5)*$D$1+0.1*RAND(),1)-0.5)</f>
        <v>0.36390781844690423</v>
      </c>
      <c r="E31" s="25">
        <f t="shared" ca="1" si="5"/>
        <v>8</v>
      </c>
      <c r="F31" s="1" t="str">
        <f t="shared" ca="1" si="6"/>
        <v>8.09</v>
      </c>
      <c r="G31" t="str">
        <f t="shared" ref="G31:G38" ca="1" si="10">E31&amp;CHAR(10)&amp;"("&amp;FIXED(F31,2)&amp;")"</f>
        <v>8
(8.09)</v>
      </c>
      <c r="H31" t="e">
        <f t="shared" ref="H31:R38" ca="1" si="11">IF($E31=H$1,$D31,NA())</f>
        <v>#N/A</v>
      </c>
      <c r="I31" t="e">
        <f t="shared" ca="1" si="11"/>
        <v>#N/A</v>
      </c>
      <c r="J31" t="e">
        <f t="shared" ca="1" si="11"/>
        <v>#N/A</v>
      </c>
      <c r="K31" t="e">
        <f t="shared" ca="1" si="11"/>
        <v>#N/A</v>
      </c>
      <c r="L31" t="e">
        <f t="shared" ca="1" si="11"/>
        <v>#N/A</v>
      </c>
      <c r="M31" t="e">
        <f t="shared" ca="1" si="11"/>
        <v>#N/A</v>
      </c>
      <c r="N31" t="e">
        <f t="shared" ca="1" si="11"/>
        <v>#N/A</v>
      </c>
      <c r="O31" t="e">
        <f t="shared" ca="1" si="11"/>
        <v>#N/A</v>
      </c>
      <c r="P31">
        <f t="shared" ca="1" si="11"/>
        <v>0.36390781844690423</v>
      </c>
      <c r="Q31" t="e">
        <f t="shared" ca="1" si="11"/>
        <v>#N/A</v>
      </c>
      <c r="R31" t="e">
        <f t="shared" ca="1" si="11"/>
        <v>#N/A</v>
      </c>
    </row>
    <row r="32" spans="1:18" x14ac:dyDescent="0.45">
      <c r="A32">
        <v>30</v>
      </c>
      <c r="B32">
        <f t="shared" si="8"/>
        <v>8.2432432432432439</v>
      </c>
      <c r="C32">
        <f t="shared" ca="1" si="3"/>
        <v>8.2865245761619502</v>
      </c>
      <c r="D32">
        <f t="shared" ca="1" si="9"/>
        <v>0.62312257552365791</v>
      </c>
      <c r="E32" s="25">
        <f t="shared" ca="1" si="5"/>
        <v>8</v>
      </c>
      <c r="F32" s="1" t="str">
        <f t="shared" ca="1" si="6"/>
        <v>8.29</v>
      </c>
      <c r="G32" t="str">
        <f t="shared" ca="1" si="10"/>
        <v>8
(8.29)</v>
      </c>
      <c r="H32" t="e">
        <f t="shared" ca="1" si="11"/>
        <v>#N/A</v>
      </c>
      <c r="I32" t="e">
        <f t="shared" ca="1" si="11"/>
        <v>#N/A</v>
      </c>
      <c r="J32" t="e">
        <f t="shared" ca="1" si="11"/>
        <v>#N/A</v>
      </c>
      <c r="K32" t="e">
        <f t="shared" ca="1" si="11"/>
        <v>#N/A</v>
      </c>
      <c r="L32" t="e">
        <f t="shared" ca="1" si="11"/>
        <v>#N/A</v>
      </c>
      <c r="M32" t="e">
        <f t="shared" ca="1" si="11"/>
        <v>#N/A</v>
      </c>
      <c r="N32" t="e">
        <f t="shared" ca="1" si="11"/>
        <v>#N/A</v>
      </c>
      <c r="O32" t="e">
        <f t="shared" ca="1" si="11"/>
        <v>#N/A</v>
      </c>
      <c r="P32">
        <f t="shared" ca="1" si="11"/>
        <v>0.62312257552365791</v>
      </c>
      <c r="Q32" t="e">
        <f t="shared" ca="1" si="11"/>
        <v>#N/A</v>
      </c>
      <c r="R32" t="e">
        <f t="shared" ca="1" si="11"/>
        <v>#N/A</v>
      </c>
    </row>
    <row r="33" spans="1:18" x14ac:dyDescent="0.45">
      <c r="A33">
        <v>31</v>
      </c>
      <c r="B33">
        <f t="shared" si="8"/>
        <v>8.513513513513514</v>
      </c>
      <c r="C33">
        <f t="shared" ca="1" si="3"/>
        <v>8.3937849179879276</v>
      </c>
      <c r="D33">
        <f t="shared" ca="1" si="9"/>
        <v>0.14638324079216147</v>
      </c>
      <c r="E33" s="25">
        <f t="shared" ca="1" si="5"/>
        <v>8</v>
      </c>
      <c r="F33" s="1" t="str">
        <f t="shared" ca="1" si="6"/>
        <v>8.39</v>
      </c>
      <c r="G33" t="str">
        <f t="shared" ca="1" si="10"/>
        <v>8
(8.39)</v>
      </c>
      <c r="H33" t="e">
        <f t="shared" ca="1" si="11"/>
        <v>#N/A</v>
      </c>
      <c r="I33" t="e">
        <f t="shared" ca="1" si="11"/>
        <v>#N/A</v>
      </c>
      <c r="J33" t="e">
        <f t="shared" ca="1" si="11"/>
        <v>#N/A</v>
      </c>
      <c r="K33" t="e">
        <f t="shared" ca="1" si="11"/>
        <v>#N/A</v>
      </c>
      <c r="L33" t="e">
        <f t="shared" ca="1" si="11"/>
        <v>#N/A</v>
      </c>
      <c r="M33" t="e">
        <f t="shared" ca="1" si="11"/>
        <v>#N/A</v>
      </c>
      <c r="N33" t="e">
        <f t="shared" ca="1" si="11"/>
        <v>#N/A</v>
      </c>
      <c r="O33" t="e">
        <f t="shared" ca="1" si="11"/>
        <v>#N/A</v>
      </c>
      <c r="P33">
        <f t="shared" ca="1" si="11"/>
        <v>0.14638324079216147</v>
      </c>
      <c r="Q33" t="e">
        <f t="shared" ca="1" si="11"/>
        <v>#N/A</v>
      </c>
      <c r="R33" t="e">
        <f t="shared" ca="1" si="11"/>
        <v>#N/A</v>
      </c>
    </row>
    <row r="34" spans="1:18" x14ac:dyDescent="0.45">
      <c r="A34">
        <v>32</v>
      </c>
      <c r="B34">
        <f t="shared" si="8"/>
        <v>8.7837837837837842</v>
      </c>
      <c r="C34">
        <f t="shared" ca="1" si="3"/>
        <v>8.8862519869096559</v>
      </c>
      <c r="D34">
        <f t="shared" ca="1" si="9"/>
        <v>0.47200311888542501</v>
      </c>
      <c r="E34" s="25">
        <f t="shared" ca="1" si="5"/>
        <v>9</v>
      </c>
      <c r="F34" s="1" t="str">
        <f t="shared" ca="1" si="6"/>
        <v>8.89</v>
      </c>
      <c r="G34" t="str">
        <f t="shared" ca="1" si="10"/>
        <v>9
(8.89)</v>
      </c>
      <c r="H34" t="e">
        <f t="shared" ca="1" si="11"/>
        <v>#N/A</v>
      </c>
      <c r="I34" t="e">
        <f t="shared" ca="1" si="11"/>
        <v>#N/A</v>
      </c>
      <c r="J34" t="e">
        <f t="shared" ca="1" si="11"/>
        <v>#N/A</v>
      </c>
      <c r="K34" t="e">
        <f t="shared" ca="1" si="11"/>
        <v>#N/A</v>
      </c>
      <c r="L34" t="e">
        <f t="shared" ca="1" si="11"/>
        <v>#N/A</v>
      </c>
      <c r="M34" t="e">
        <f t="shared" ca="1" si="11"/>
        <v>#N/A</v>
      </c>
      <c r="N34" t="e">
        <f t="shared" ca="1" si="11"/>
        <v>#N/A</v>
      </c>
      <c r="O34" t="e">
        <f t="shared" ca="1" si="11"/>
        <v>#N/A</v>
      </c>
      <c r="P34" t="e">
        <f t="shared" ca="1" si="11"/>
        <v>#N/A</v>
      </c>
      <c r="Q34">
        <f t="shared" ca="1" si="11"/>
        <v>0.47200311888542501</v>
      </c>
      <c r="R34" t="e">
        <f t="shared" ca="1" si="11"/>
        <v>#N/A</v>
      </c>
    </row>
    <row r="35" spans="1:18" x14ac:dyDescent="0.45">
      <c r="A35">
        <v>33</v>
      </c>
      <c r="B35">
        <f t="shared" si="8"/>
        <v>9.0540540540540544</v>
      </c>
      <c r="C35">
        <f t="shared" ca="1" si="3"/>
        <v>9.175491757658067</v>
      </c>
      <c r="D35">
        <f t="shared" ca="1" si="9"/>
        <v>0.78539565187549698</v>
      </c>
      <c r="E35" s="25">
        <f t="shared" ca="1" si="5"/>
        <v>9</v>
      </c>
      <c r="F35" s="1" t="str">
        <f t="shared" ca="1" si="6"/>
        <v>9.18</v>
      </c>
      <c r="G35" t="str">
        <f t="shared" ca="1" si="10"/>
        <v>9
(9.18)</v>
      </c>
      <c r="H35" t="e">
        <f t="shared" ca="1" si="11"/>
        <v>#N/A</v>
      </c>
      <c r="I35" t="e">
        <f t="shared" ca="1" si="11"/>
        <v>#N/A</v>
      </c>
      <c r="J35" t="e">
        <f t="shared" ca="1" si="11"/>
        <v>#N/A</v>
      </c>
      <c r="K35" t="e">
        <f t="shared" ca="1" si="11"/>
        <v>#N/A</v>
      </c>
      <c r="L35" t="e">
        <f t="shared" ca="1" si="11"/>
        <v>#N/A</v>
      </c>
      <c r="M35" t="e">
        <f t="shared" ca="1" si="11"/>
        <v>#N/A</v>
      </c>
      <c r="N35" t="e">
        <f t="shared" ca="1" si="11"/>
        <v>#N/A</v>
      </c>
      <c r="O35" t="e">
        <f t="shared" ca="1" si="11"/>
        <v>#N/A</v>
      </c>
      <c r="P35" t="e">
        <f t="shared" ca="1" si="11"/>
        <v>#N/A</v>
      </c>
      <c r="Q35">
        <f t="shared" ca="1" si="11"/>
        <v>0.78539565187549698</v>
      </c>
      <c r="R35" t="e">
        <f t="shared" ca="1" si="11"/>
        <v>#N/A</v>
      </c>
    </row>
    <row r="36" spans="1:18" x14ac:dyDescent="0.45">
      <c r="A36">
        <v>34</v>
      </c>
      <c r="B36">
        <f t="shared" si="8"/>
        <v>9.3243243243243246</v>
      </c>
      <c r="C36">
        <f t="shared" ca="1" si="3"/>
        <v>9.3391957748308077</v>
      </c>
      <c r="D36">
        <f t="shared" ca="1" si="9"/>
        <v>0.31489639309343287</v>
      </c>
      <c r="E36" s="25">
        <f t="shared" ca="1" si="5"/>
        <v>9</v>
      </c>
      <c r="F36" s="1" t="str">
        <f t="shared" ca="1" si="6"/>
        <v>9.34</v>
      </c>
      <c r="G36" t="str">
        <f t="shared" ca="1" si="10"/>
        <v>9
(9.34)</v>
      </c>
      <c r="H36" t="e">
        <f t="shared" ca="1" si="11"/>
        <v>#N/A</v>
      </c>
      <c r="I36" t="e">
        <f t="shared" ca="1" si="11"/>
        <v>#N/A</v>
      </c>
      <c r="J36" t="e">
        <f t="shared" ca="1" si="11"/>
        <v>#N/A</v>
      </c>
      <c r="K36" t="e">
        <f t="shared" ca="1" si="11"/>
        <v>#N/A</v>
      </c>
      <c r="L36" t="e">
        <f t="shared" ca="1" si="11"/>
        <v>#N/A</v>
      </c>
      <c r="M36" t="e">
        <f t="shared" ca="1" si="11"/>
        <v>#N/A</v>
      </c>
      <c r="N36" t="e">
        <f t="shared" ca="1" si="11"/>
        <v>#N/A</v>
      </c>
      <c r="O36" t="e">
        <f t="shared" ca="1" si="11"/>
        <v>#N/A</v>
      </c>
      <c r="P36" t="e">
        <f t="shared" ca="1" si="11"/>
        <v>#N/A</v>
      </c>
      <c r="Q36">
        <f t="shared" ca="1" si="11"/>
        <v>0.31489639309343287</v>
      </c>
      <c r="R36" t="e">
        <f t="shared" ca="1" si="11"/>
        <v>#N/A</v>
      </c>
    </row>
    <row r="37" spans="1:18" x14ac:dyDescent="0.45">
      <c r="A37">
        <v>35</v>
      </c>
      <c r="B37">
        <f t="shared" si="8"/>
        <v>9.5945945945945947</v>
      </c>
      <c r="C37">
        <f t="shared" ca="1" si="3"/>
        <v>9.7071079458371656</v>
      </c>
      <c r="D37">
        <f t="shared" ca="1" si="9"/>
        <v>0.5631671544330914</v>
      </c>
      <c r="E37" s="25">
        <f t="shared" ca="1" si="5"/>
        <v>10</v>
      </c>
      <c r="F37" s="1" t="str">
        <f t="shared" ca="1" si="6"/>
        <v>9.71</v>
      </c>
      <c r="G37" t="str">
        <f t="shared" ca="1" si="10"/>
        <v>10
(9.71)</v>
      </c>
      <c r="H37" t="e">
        <f t="shared" ca="1" si="11"/>
        <v>#N/A</v>
      </c>
      <c r="I37" t="e">
        <f t="shared" ca="1" si="11"/>
        <v>#N/A</v>
      </c>
      <c r="J37" t="e">
        <f t="shared" ca="1" si="11"/>
        <v>#N/A</v>
      </c>
      <c r="K37" t="e">
        <f t="shared" ca="1" si="11"/>
        <v>#N/A</v>
      </c>
      <c r="L37" t="e">
        <f t="shared" ca="1" si="11"/>
        <v>#N/A</v>
      </c>
      <c r="M37" t="e">
        <f t="shared" ca="1" si="11"/>
        <v>#N/A</v>
      </c>
      <c r="N37" t="e">
        <f t="shared" ca="1" si="11"/>
        <v>#N/A</v>
      </c>
      <c r="O37" t="e">
        <f t="shared" ca="1" si="11"/>
        <v>#N/A</v>
      </c>
      <c r="P37" t="e">
        <f t="shared" ca="1" si="11"/>
        <v>#N/A</v>
      </c>
      <c r="Q37" t="e">
        <f t="shared" ca="1" si="11"/>
        <v>#N/A</v>
      </c>
      <c r="R37">
        <f t="shared" ca="1" si="11"/>
        <v>0.5631671544330914</v>
      </c>
    </row>
    <row r="38" spans="1:18" x14ac:dyDescent="0.45">
      <c r="A38">
        <v>36</v>
      </c>
      <c r="B38">
        <f t="shared" si="8"/>
        <v>9.8648648648648649</v>
      </c>
      <c r="C38">
        <f t="shared" ca="1" si="3"/>
        <v>9.9856502512308172</v>
      </c>
      <c r="D38">
        <f t="shared" ca="1" si="9"/>
        <v>0.12620812978208701</v>
      </c>
      <c r="E38" s="25">
        <f t="shared" ca="1" si="5"/>
        <v>10</v>
      </c>
      <c r="F38" s="1" t="str">
        <f t="shared" ca="1" si="6"/>
        <v>9.99</v>
      </c>
      <c r="G38" t="str">
        <f t="shared" ca="1" si="10"/>
        <v>10
(9.99)</v>
      </c>
      <c r="H38" t="e">
        <f t="shared" ca="1" si="11"/>
        <v>#N/A</v>
      </c>
      <c r="I38" t="e">
        <f t="shared" ca="1" si="11"/>
        <v>#N/A</v>
      </c>
      <c r="J38" t="e">
        <f t="shared" ca="1" si="11"/>
        <v>#N/A</v>
      </c>
      <c r="K38" t="e">
        <f t="shared" ca="1" si="11"/>
        <v>#N/A</v>
      </c>
      <c r="L38" t="e">
        <f t="shared" ca="1" si="11"/>
        <v>#N/A</v>
      </c>
      <c r="M38" t="e">
        <f t="shared" ca="1" si="11"/>
        <v>#N/A</v>
      </c>
      <c r="N38" t="e">
        <f t="shared" ca="1" si="11"/>
        <v>#N/A</v>
      </c>
      <c r="O38" t="e">
        <f t="shared" ca="1" si="11"/>
        <v>#N/A</v>
      </c>
      <c r="P38" t="e">
        <f t="shared" ca="1" si="11"/>
        <v>#N/A</v>
      </c>
      <c r="Q38" t="e">
        <f t="shared" ca="1" si="11"/>
        <v>#N/A</v>
      </c>
      <c r="R38">
        <f t="shared" ca="1" si="11"/>
        <v>0.12620812978208701</v>
      </c>
    </row>
    <row r="39" spans="1:18" x14ac:dyDescent="0.45">
      <c r="E39" s="25"/>
      <c r="F39" s="1"/>
      <c r="H39">
        <f t="shared" ref="H39:R39" ca="1" si="12">COUNT(H2:H38)</f>
        <v>2</v>
      </c>
      <c r="I39">
        <f t="shared" ca="1" si="12"/>
        <v>4</v>
      </c>
      <c r="J39">
        <f t="shared" ca="1" si="12"/>
        <v>3</v>
      </c>
      <c r="K39">
        <f t="shared" ca="1" si="12"/>
        <v>4</v>
      </c>
      <c r="L39">
        <f t="shared" ca="1" si="12"/>
        <v>3</v>
      </c>
      <c r="M39">
        <f t="shared" ca="1" si="12"/>
        <v>4</v>
      </c>
      <c r="N39">
        <f t="shared" ca="1" si="12"/>
        <v>4</v>
      </c>
      <c r="O39">
        <f t="shared" ca="1" si="12"/>
        <v>4</v>
      </c>
      <c r="P39">
        <f t="shared" ca="1" si="12"/>
        <v>4</v>
      </c>
      <c r="Q39">
        <f t="shared" ca="1" si="12"/>
        <v>3</v>
      </c>
      <c r="R39">
        <f t="shared" ca="1" si="12"/>
        <v>2</v>
      </c>
    </row>
    <row r="40" spans="1:18" x14ac:dyDescent="0.45">
      <c r="G40">
        <v>163</v>
      </c>
      <c r="H40">
        <f>$G40*H$1</f>
        <v>0</v>
      </c>
      <c r="I40">
        <f t="shared" ref="I40:R40" si="13">$G40*I$1</f>
        <v>163</v>
      </c>
      <c r="J40">
        <f t="shared" si="13"/>
        <v>326</v>
      </c>
      <c r="K40">
        <f t="shared" si="13"/>
        <v>489</v>
      </c>
      <c r="L40">
        <f t="shared" si="13"/>
        <v>652</v>
      </c>
      <c r="M40">
        <f t="shared" si="13"/>
        <v>815</v>
      </c>
      <c r="N40">
        <f t="shared" si="13"/>
        <v>978</v>
      </c>
      <c r="O40">
        <f t="shared" si="13"/>
        <v>1141</v>
      </c>
      <c r="P40">
        <f t="shared" si="13"/>
        <v>1304</v>
      </c>
      <c r="Q40">
        <f t="shared" si="13"/>
        <v>1467</v>
      </c>
      <c r="R40">
        <f t="shared" si="13"/>
        <v>1630</v>
      </c>
    </row>
    <row r="41" spans="1:18" x14ac:dyDescent="0.45">
      <c r="H41">
        <f>MOD(H40,256)</f>
        <v>0</v>
      </c>
      <c r="I41">
        <f t="shared" ref="I41:R41" si="14">MOD(I40,256)</f>
        <v>163</v>
      </c>
      <c r="J41">
        <f t="shared" si="14"/>
        <v>70</v>
      </c>
      <c r="K41">
        <f t="shared" si="14"/>
        <v>233</v>
      </c>
      <c r="L41">
        <f t="shared" si="14"/>
        <v>140</v>
      </c>
      <c r="M41">
        <f t="shared" si="14"/>
        <v>47</v>
      </c>
      <c r="N41">
        <f t="shared" si="14"/>
        <v>210</v>
      </c>
      <c r="O41">
        <f t="shared" si="14"/>
        <v>117</v>
      </c>
      <c r="P41">
        <f t="shared" si="14"/>
        <v>24</v>
      </c>
      <c r="Q41">
        <f t="shared" si="14"/>
        <v>187</v>
      </c>
      <c r="R41">
        <f t="shared" si="14"/>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Diagram</vt:lpstr>
      </vt:variant>
      <vt:variant>
        <vt:i4>1</vt:i4>
      </vt:variant>
    </vt:vector>
  </HeadingPairs>
  <TitlesOfParts>
    <vt:vector size="5" baseType="lpstr">
      <vt:lpstr>Instruktioner</vt:lpstr>
      <vt:lpstr>Betyg</vt:lpstr>
      <vt:lpstr>Beräkningar för betyg</vt:lpstr>
      <vt:lpstr>Beräkningar för instruktioner</vt:lpstr>
      <vt:lpstr>Betygsanvändning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Marcus Björkander</dc:creator>
  <cp:lastModifiedBy>Marcus Björkander</cp:lastModifiedBy>
  <dcterms:created xsi:type="dcterms:W3CDTF">2020-03-16T09:25:48Z</dcterms:created>
  <dcterms:modified xsi:type="dcterms:W3CDTF">2025-03-27T20:13:13Z</dcterms:modified>
</cp:coreProperties>
</file>